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228"/>
  </bookViews>
  <sheets>
    <sheet name="Содержание" sheetId="7" r:id="rId1"/>
    <sheet name="Калькулятор" sheetId="8" r:id="rId2"/>
    <sheet name="Бытовые сплит-системы" sheetId="15" r:id="rId3"/>
    <sheet name="Мультисплит-системы" sheetId="13" r:id="rId4"/>
    <sheet name="Полупромышленные сплит-системы" sheetId="16" r:id="rId5"/>
    <sheet name="Зимние комплекты" sheetId="17" r:id="rId6"/>
  </sheets>
  <definedNames>
    <definedName name="_xlnm.Print_Area" localSheetId="2">'Бытовые сплит-системы'!$A$1:$N$58</definedName>
    <definedName name="_xlnm.Print_Area" localSheetId="5">'Зимние комплекты'!$A$1:$N$44</definedName>
    <definedName name="_xlnm.Print_Area" localSheetId="1">Калькулятор!$A$1:$E$9</definedName>
    <definedName name="_xlnm.Print_Area" localSheetId="3">'Мультисплит-системы'!$A$1:$L$56</definedName>
    <definedName name="_xlnm.Print_Area" localSheetId="4">'Полупромышленные сплит-системы'!$A$1:$N$62</definedName>
    <definedName name="_xlnm.Print_Area" localSheetId="0">Содержание!$A$5:$M$41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" i="15" l="1"/>
  <c r="E17" i="15"/>
  <c r="E15" i="15"/>
  <c r="E13" i="15"/>
  <c r="E11" i="15"/>
  <c r="J11" i="17" l="1"/>
  <c r="A24" i="16" l="1"/>
  <c r="A21" i="16"/>
  <c r="A18" i="16"/>
  <c r="A15" i="16"/>
  <c r="A10" i="16"/>
  <c r="A31" i="17"/>
  <c r="A29" i="17"/>
  <c r="A27" i="17"/>
  <c r="A25" i="17"/>
  <c r="A23" i="17"/>
  <c r="A19" i="17"/>
  <c r="A17" i="17"/>
  <c r="A15" i="17"/>
  <c r="A13" i="17"/>
  <c r="A11" i="17"/>
  <c r="A49" i="16"/>
  <c r="A47" i="16"/>
  <c r="A45" i="16"/>
  <c r="A43" i="16"/>
  <c r="A41" i="16"/>
  <c r="A37" i="16"/>
  <c r="A35" i="16"/>
  <c r="A33" i="16"/>
  <c r="A31" i="16"/>
  <c r="A29" i="16"/>
  <c r="A32" i="13"/>
  <c r="A30" i="13"/>
  <c r="A28" i="13"/>
  <c r="A26" i="13"/>
  <c r="A45" i="15" l="1"/>
  <c r="A43" i="15"/>
  <c r="A41" i="15"/>
  <c r="A39" i="15"/>
  <c r="A37" i="15"/>
  <c r="A35" i="15"/>
  <c r="A31" i="15"/>
  <c r="A29" i="15"/>
  <c r="A27" i="15"/>
  <c r="A25" i="15"/>
  <c r="A23" i="15"/>
  <c r="A19" i="15"/>
  <c r="A17" i="15"/>
  <c r="A15" i="15"/>
  <c r="A13" i="15"/>
  <c r="A11" i="15"/>
  <c r="J12" i="17" l="1"/>
  <c r="I11" i="17" s="1"/>
  <c r="E8" i="8" l="1"/>
  <c r="D8" i="8"/>
  <c r="I36" i="17"/>
  <c r="K36" i="17" s="1"/>
  <c r="I35" i="17"/>
  <c r="K35" i="17" s="1"/>
  <c r="J32" i="17"/>
  <c r="K32" i="17" s="1"/>
  <c r="J31" i="17"/>
  <c r="K31" i="17" s="1"/>
  <c r="E31" i="17"/>
  <c r="J30" i="17"/>
  <c r="K30" i="17" s="1"/>
  <c r="J29" i="17"/>
  <c r="E29" i="17"/>
  <c r="J28" i="17"/>
  <c r="K28" i="17" s="1"/>
  <c r="J27" i="17"/>
  <c r="K27" i="17" s="1"/>
  <c r="E27" i="17"/>
  <c r="J26" i="17"/>
  <c r="K26" i="17" s="1"/>
  <c r="J25" i="17"/>
  <c r="E25" i="17"/>
  <c r="J24" i="17"/>
  <c r="K24" i="17" s="1"/>
  <c r="J23" i="17"/>
  <c r="K23" i="17" s="1"/>
  <c r="E23" i="17"/>
  <c r="J20" i="17"/>
  <c r="K20" i="17" s="1"/>
  <c r="J19" i="17"/>
  <c r="E19" i="17"/>
  <c r="J18" i="17"/>
  <c r="K18" i="17" s="1"/>
  <c r="J17" i="17"/>
  <c r="K17" i="17" s="1"/>
  <c r="E17" i="17"/>
  <c r="J16" i="17"/>
  <c r="K16" i="17" s="1"/>
  <c r="J15" i="17"/>
  <c r="E15" i="17"/>
  <c r="J14" i="17"/>
  <c r="K14" i="17" s="1"/>
  <c r="J13" i="17"/>
  <c r="K13" i="17" s="1"/>
  <c r="E13" i="17"/>
  <c r="K12" i="17"/>
  <c r="E11" i="17"/>
  <c r="N5" i="17"/>
  <c r="N4" i="17"/>
  <c r="I25" i="17" l="1"/>
  <c r="I15" i="17"/>
  <c r="I19" i="17"/>
  <c r="I29" i="17"/>
  <c r="K11" i="17"/>
  <c r="I13" i="17"/>
  <c r="K15" i="17"/>
  <c r="I17" i="17"/>
  <c r="K19" i="17"/>
  <c r="I23" i="17"/>
  <c r="K25" i="17"/>
  <c r="I27" i="17"/>
  <c r="K29" i="17"/>
  <c r="I31" i="17"/>
  <c r="N4" i="16"/>
  <c r="N3" i="16"/>
  <c r="J5" i="17" l="1"/>
  <c r="C8" i="8" s="1"/>
  <c r="L5" i="13"/>
  <c r="L4" i="13"/>
  <c r="N5" i="15"/>
  <c r="N4" i="15"/>
  <c r="I50" i="15" l="1"/>
  <c r="I49" i="15"/>
  <c r="K49" i="15" s="1"/>
  <c r="I54" i="16" l="1"/>
  <c r="K54" i="16" s="1"/>
  <c r="H27" i="13"/>
  <c r="H29" i="13"/>
  <c r="H31" i="13"/>
  <c r="H33" i="13"/>
  <c r="I55" i="16" l="1"/>
  <c r="K55" i="16" s="1"/>
  <c r="H48" i="13"/>
  <c r="H20" i="13"/>
  <c r="H21" i="13"/>
  <c r="H22" i="13"/>
  <c r="H23" i="13"/>
  <c r="H19" i="13"/>
  <c r="H16" i="13"/>
  <c r="H11" i="13"/>
  <c r="I11" i="13" s="1"/>
  <c r="I48" i="13" l="1"/>
  <c r="I53" i="16" l="1"/>
  <c r="K53" i="16" s="1"/>
  <c r="J50" i="16"/>
  <c r="J49" i="16"/>
  <c r="J48" i="16"/>
  <c r="K48" i="16" s="1"/>
  <c r="J46" i="16"/>
  <c r="J45" i="16"/>
  <c r="J44" i="16"/>
  <c r="J43" i="16"/>
  <c r="J42" i="16"/>
  <c r="J41" i="16"/>
  <c r="J38" i="16"/>
  <c r="K38" i="16" s="1"/>
  <c r="J36" i="16"/>
  <c r="K36" i="16" s="1"/>
  <c r="J34" i="16"/>
  <c r="K34" i="16" s="1"/>
  <c r="J33" i="16"/>
  <c r="K33" i="16" s="1"/>
  <c r="J32" i="16"/>
  <c r="K32" i="16" s="1"/>
  <c r="J31" i="16"/>
  <c r="K31" i="16" s="1"/>
  <c r="J30" i="16"/>
  <c r="K30" i="16" s="1"/>
  <c r="J29" i="16"/>
  <c r="K29" i="16" s="1"/>
  <c r="J26" i="16"/>
  <c r="J25" i="16"/>
  <c r="J23" i="16"/>
  <c r="J22" i="16"/>
  <c r="J20" i="16"/>
  <c r="J19" i="16"/>
  <c r="J18" i="16"/>
  <c r="J17" i="16"/>
  <c r="J16" i="16"/>
  <c r="J15" i="16"/>
  <c r="J11" i="16"/>
  <c r="K11" i="16" s="1"/>
  <c r="J12" i="16"/>
  <c r="E7" i="8" l="1"/>
  <c r="D7" i="8"/>
  <c r="K50" i="16" l="1"/>
  <c r="K49" i="16"/>
  <c r="E49" i="16"/>
  <c r="K46" i="16"/>
  <c r="K45" i="16"/>
  <c r="E45" i="16"/>
  <c r="K44" i="16"/>
  <c r="E43" i="16"/>
  <c r="K42" i="16"/>
  <c r="K41" i="16"/>
  <c r="E41" i="16"/>
  <c r="E33" i="16"/>
  <c r="E31" i="16"/>
  <c r="I29" i="16"/>
  <c r="E29" i="16"/>
  <c r="K26" i="16"/>
  <c r="K25" i="16"/>
  <c r="K23" i="16"/>
  <c r="K22" i="16"/>
  <c r="K20" i="16"/>
  <c r="K19" i="16"/>
  <c r="I18" i="16"/>
  <c r="E18" i="16"/>
  <c r="K17" i="16"/>
  <c r="K16" i="16"/>
  <c r="I15" i="16"/>
  <c r="E15" i="16"/>
  <c r="K12" i="16"/>
  <c r="I33" i="16" l="1"/>
  <c r="I43" i="16"/>
  <c r="K15" i="16"/>
  <c r="K18" i="16"/>
  <c r="I31" i="16"/>
  <c r="I41" i="16"/>
  <c r="K43" i="16"/>
  <c r="I45" i="16"/>
  <c r="I49" i="16"/>
  <c r="K50" i="15" l="1"/>
  <c r="J46" i="15"/>
  <c r="K46" i="15" s="1"/>
  <c r="J45" i="15"/>
  <c r="K45" i="15" s="1"/>
  <c r="E45" i="15"/>
  <c r="J44" i="15"/>
  <c r="K44" i="15" s="1"/>
  <c r="J43" i="15"/>
  <c r="K43" i="15" s="1"/>
  <c r="E43" i="15"/>
  <c r="J42" i="15"/>
  <c r="K42" i="15" s="1"/>
  <c r="J41" i="15"/>
  <c r="K41" i="15" s="1"/>
  <c r="E41" i="15"/>
  <c r="J40" i="15"/>
  <c r="K40" i="15" s="1"/>
  <c r="J39" i="15"/>
  <c r="K39" i="15" s="1"/>
  <c r="E39" i="15"/>
  <c r="J38" i="15"/>
  <c r="K38" i="15" s="1"/>
  <c r="J37" i="15"/>
  <c r="K37" i="15" s="1"/>
  <c r="E37" i="15"/>
  <c r="J36" i="15"/>
  <c r="K36" i="15" s="1"/>
  <c r="J35" i="15"/>
  <c r="K35" i="15" s="1"/>
  <c r="E35" i="15"/>
  <c r="J32" i="15"/>
  <c r="K32" i="15" s="1"/>
  <c r="J31" i="15"/>
  <c r="K31" i="15" s="1"/>
  <c r="E31" i="15"/>
  <c r="J30" i="15"/>
  <c r="K30" i="15" s="1"/>
  <c r="J29" i="15"/>
  <c r="K29" i="15" s="1"/>
  <c r="E29" i="15"/>
  <c r="J28" i="15"/>
  <c r="K28" i="15" s="1"/>
  <c r="J27" i="15"/>
  <c r="K27" i="15" s="1"/>
  <c r="E27" i="15"/>
  <c r="J26" i="15"/>
  <c r="K26" i="15" s="1"/>
  <c r="J25" i="15"/>
  <c r="K25" i="15" s="1"/>
  <c r="E25" i="15"/>
  <c r="J24" i="15"/>
  <c r="K24" i="15" s="1"/>
  <c r="J23" i="15"/>
  <c r="K23" i="15" s="1"/>
  <c r="E23" i="15"/>
  <c r="J19" i="15"/>
  <c r="K19" i="15" s="1"/>
  <c r="J17" i="15"/>
  <c r="K17" i="15" s="1"/>
  <c r="J15" i="15"/>
  <c r="K15" i="15" s="1"/>
  <c r="J13" i="15"/>
  <c r="K13" i="15" s="1"/>
  <c r="D5" i="8"/>
  <c r="E5" i="8"/>
  <c r="I25" i="15" l="1"/>
  <c r="I29" i="15"/>
  <c r="I35" i="15"/>
  <c r="I39" i="15"/>
  <c r="I43" i="15"/>
  <c r="I23" i="15"/>
  <c r="I27" i="15"/>
  <c r="I31" i="15"/>
  <c r="I37" i="15"/>
  <c r="I41" i="15"/>
  <c r="I45" i="15"/>
  <c r="D6" i="8"/>
  <c r="D9" i="8" s="1"/>
  <c r="E6" i="8"/>
  <c r="E9" i="8" s="1"/>
  <c r="H12" i="13" l="1"/>
  <c r="H13" i="13"/>
  <c r="H14" i="13"/>
  <c r="H15" i="13"/>
  <c r="I22" i="13" l="1"/>
  <c r="I21" i="13"/>
  <c r="I20" i="13"/>
  <c r="I15" i="13"/>
  <c r="I14" i="13"/>
  <c r="I13" i="13"/>
  <c r="I12" i="13"/>
  <c r="I16" i="13" l="1"/>
  <c r="I19" i="13"/>
  <c r="I23" i="13"/>
  <c r="H43" i="13" l="1"/>
  <c r="I43" i="13" s="1"/>
  <c r="H44" i="13"/>
  <c r="I44" i="13" s="1"/>
  <c r="H32" i="13"/>
  <c r="I32" i="13" s="1"/>
  <c r="H45" i="13"/>
  <c r="I45" i="13" s="1"/>
  <c r="H42" i="13"/>
  <c r="I42" i="13" s="1"/>
  <c r="H39" i="13"/>
  <c r="I39" i="13" s="1"/>
  <c r="H30" i="13" l="1"/>
  <c r="I30" i="13" s="1"/>
  <c r="H28" i="13"/>
  <c r="I28" i="13" s="1"/>
  <c r="H26" i="13"/>
  <c r="I26" i="13" s="1"/>
  <c r="H36" i="13" l="1"/>
  <c r="I36" i="13" s="1"/>
  <c r="H38" i="13" l="1"/>
  <c r="I38" i="13" s="1"/>
  <c r="H37" i="13" l="1"/>
  <c r="I37" i="13" s="1"/>
  <c r="H5" i="13" l="1"/>
  <c r="C6" i="8" s="1"/>
  <c r="E10" i="16"/>
  <c r="J10" i="16"/>
  <c r="I10" i="16" s="1"/>
  <c r="K10" i="16" l="1"/>
  <c r="J20" i="15" l="1"/>
  <c r="J18" i="15"/>
  <c r="J16" i="15"/>
  <c r="J14" i="15"/>
  <c r="J11" i="15"/>
  <c r="K11" i="15" s="1"/>
  <c r="J12" i="15"/>
  <c r="K20" i="15" l="1"/>
  <c r="I19" i="15"/>
  <c r="K18" i="15"/>
  <c r="I17" i="15"/>
  <c r="K16" i="15"/>
  <c r="I15" i="15"/>
  <c r="I13" i="15"/>
  <c r="K14" i="15"/>
  <c r="I11" i="15"/>
  <c r="K12" i="15"/>
  <c r="J5" i="15" l="1"/>
  <c r="C5" i="8" s="1"/>
  <c r="J37" i="16" l="1"/>
  <c r="E37" i="16"/>
  <c r="J24" i="16"/>
  <c r="E24" i="16"/>
  <c r="J35" i="16"/>
  <c r="E35" i="16"/>
  <c r="J47" i="16"/>
  <c r="E47" i="16"/>
  <c r="J21" i="16"/>
  <c r="E21" i="16"/>
  <c r="K37" i="16" l="1"/>
  <c r="I37" i="16"/>
  <c r="I24" i="16"/>
  <c r="K24" i="16"/>
  <c r="I47" i="16"/>
  <c r="K47" i="16"/>
  <c r="K35" i="16"/>
  <c r="I35" i="16"/>
  <c r="I21" i="16"/>
  <c r="K21" i="16"/>
  <c r="J4" i="16" l="1"/>
  <c r="C7" i="8" s="1"/>
  <c r="C9" i="8" s="1"/>
</calcChain>
</file>

<file path=xl/sharedStrings.xml><?xml version="1.0" encoding="utf-8"?>
<sst xmlns="http://schemas.openxmlformats.org/spreadsheetml/2006/main" count="461" uniqueCount="219">
  <si>
    <t>Аксессуары</t>
  </si>
  <si>
    <t>Модель</t>
  </si>
  <si>
    <t>Кол-во</t>
  </si>
  <si>
    <t>Ваш заказ</t>
  </si>
  <si>
    <t>Вес брутто, кг</t>
  </si>
  <si>
    <t>Общий вес, кг</t>
  </si>
  <si>
    <t>ИТОГО</t>
  </si>
  <si>
    <t>Бытовые сплит-системы</t>
  </si>
  <si>
    <t>Мультисплит-системы</t>
  </si>
  <si>
    <t>Полупромышленные сплит-системы</t>
  </si>
  <si>
    <t xml:space="preserve">Обращаем Ваше внимание, что прайс-лист не является  технической документацией.          </t>
  </si>
  <si>
    <t>Производительность</t>
  </si>
  <si>
    <t>Охлаждение, кВт</t>
  </si>
  <si>
    <t>Обогрев, кВт</t>
  </si>
  <si>
    <t>Ваша скидка на RAC</t>
  </si>
  <si>
    <t>Ваша скидка на PAC и аксессуары</t>
  </si>
  <si>
    <t>Внутренний блок</t>
  </si>
  <si>
    <t>Наружный блок</t>
  </si>
  <si>
    <t>Габариты в упаковке, мм</t>
  </si>
  <si>
    <t>Futura inverter</t>
  </si>
  <si>
    <t xml:space="preserve">Futura </t>
  </si>
  <si>
    <t>Alba</t>
  </si>
  <si>
    <t>Наименование</t>
  </si>
  <si>
    <t>Совместимость</t>
  </si>
  <si>
    <t>Объем брутто, м3</t>
  </si>
  <si>
    <t>EKSF-20HNS</t>
  </si>
  <si>
    <t>EKOF-20HNS</t>
  </si>
  <si>
    <t>793×330×260</t>
  </si>
  <si>
    <t>764×330×525</t>
  </si>
  <si>
    <t>868×330×260</t>
  </si>
  <si>
    <t>1060×374×297</t>
  </si>
  <si>
    <t>794×376×615</t>
  </si>
  <si>
    <t>951×431×620</t>
  </si>
  <si>
    <t>EKSF-25HN</t>
  </si>
  <si>
    <t>EKSF-35HN</t>
  </si>
  <si>
    <t>EKOF-35HN</t>
  </si>
  <si>
    <t>EKSF-50HN</t>
  </si>
  <si>
    <t>EKOF-50HN</t>
  </si>
  <si>
    <t>EKSF-70HN</t>
  </si>
  <si>
    <t>EKOF-70HN</t>
  </si>
  <si>
    <t>EKSF-20HN</t>
  </si>
  <si>
    <t>EKOF-20HN</t>
  </si>
  <si>
    <t>948×365×289</t>
  </si>
  <si>
    <t>872×398×620</t>
  </si>
  <si>
    <t>EKSA-20HN</t>
  </si>
  <si>
    <t>EKOA-20HN</t>
  </si>
  <si>
    <t>EKSA-25HN</t>
  </si>
  <si>
    <t>EKSA-35HN</t>
  </si>
  <si>
    <t>EKOA-35HN</t>
  </si>
  <si>
    <t>EKSA-50HN</t>
  </si>
  <si>
    <t>EKOA-50HN</t>
  </si>
  <si>
    <t>EKSA-70HN</t>
  </si>
  <si>
    <t>EKOA-70HN</t>
  </si>
  <si>
    <t>EKSA-85HN</t>
  </si>
  <si>
    <t>EKOA-85HN</t>
  </si>
  <si>
    <t>1070×385×312</t>
  </si>
  <si>
    <t>1155×397×312</t>
  </si>
  <si>
    <t>1020×770×430</t>
  </si>
  <si>
    <t>Розничная цена комплекта</t>
  </si>
  <si>
    <t>Розничная цена поблочно</t>
  </si>
  <si>
    <t>Цена комплекта с Вашей скидкой</t>
  </si>
  <si>
    <t>Цена поблочно с Вашей скидкой</t>
  </si>
  <si>
    <t>Сумма с учетом Вашей скидки</t>
  </si>
  <si>
    <t>Дистрибьютор оставляет за собой право изменения настоящего прайс-листа</t>
  </si>
  <si>
    <t>Wi-Fi модуль</t>
  </si>
  <si>
    <t>EKA-WFX</t>
  </si>
  <si>
    <t>Наружные блоки</t>
  </si>
  <si>
    <t>Внутренние блоки канального типа</t>
  </si>
  <si>
    <t>Внутренние блоки кассетного типа</t>
  </si>
  <si>
    <t>Состав комплекта</t>
  </si>
  <si>
    <t>Внутренние блоки напольно-потолочного типа</t>
  </si>
  <si>
    <t>Инверторные напольно-потолочные блоки (R32, тепло/холод)</t>
  </si>
  <si>
    <t>Компактные кассетные сплит-системы</t>
  </si>
  <si>
    <t>Кассетные сплит-системы с круговым потоком</t>
  </si>
  <si>
    <t>Напольно-потолочные сплит-системы</t>
  </si>
  <si>
    <t>Канальные сплит-системы</t>
  </si>
  <si>
    <t>EKOG-40HIS2</t>
  </si>
  <si>
    <t>EKOG-50HIS2</t>
  </si>
  <si>
    <t>EKOG-70HIS3</t>
  </si>
  <si>
    <t>EKOG-80HIS4</t>
  </si>
  <si>
    <t>EKOG-100HIS4</t>
  </si>
  <si>
    <t>EKOG-120HIS5</t>
  </si>
  <si>
    <t>EKCGF-35HIS</t>
  </si>
  <si>
    <t>EKCGF-50HIS</t>
  </si>
  <si>
    <t>EKCGF-70HIS</t>
  </si>
  <si>
    <t>EKDGF-25HIS</t>
  </si>
  <si>
    <t>EKDGF-35HIS</t>
  </si>
  <si>
    <t>EKDGF-50HIS</t>
  </si>
  <si>
    <t>EKDGF-70HIS</t>
  </si>
  <si>
    <t>EKUGF-25HIS</t>
  </si>
  <si>
    <t>EKUGF-35HIS</t>
  </si>
  <si>
    <t>EKUGF-50HIS</t>
  </si>
  <si>
    <t>EKUGF-70HIS</t>
  </si>
  <si>
    <t>EKSF-25HNS</t>
  </si>
  <si>
    <t>EKSF-35HNS</t>
  </si>
  <si>
    <t>EKSF-50HNS</t>
  </si>
  <si>
    <t>EKSF-70HNS</t>
  </si>
  <si>
    <t>1032×456×737</t>
  </si>
  <si>
    <t>1093×497×885</t>
  </si>
  <si>
    <t>34.5</t>
  </si>
  <si>
    <t>52.0</t>
  </si>
  <si>
    <t>55.5</t>
  </si>
  <si>
    <t>79.0</t>
  </si>
  <si>
    <t>80.0</t>
  </si>
  <si>
    <t>32.5</t>
  </si>
  <si>
    <t>Инверторные канальные блоки (R32, тепло/холод), встроенная дренажная помпа, фильтр и проводной пульт в комплекте</t>
  </si>
  <si>
    <t>Инверторные кассетные блоки (R32, тепло/холод), декоративная панель и ИК-пульт в комплекте</t>
  </si>
  <si>
    <t>763×763×105</t>
  </si>
  <si>
    <t>1033×1038×133</t>
  </si>
  <si>
    <t>893×743×305</t>
  </si>
  <si>
    <t>1123×743×305</t>
  </si>
  <si>
    <t>1323×743×305</t>
  </si>
  <si>
    <t>778×738×300</t>
  </si>
  <si>
    <t>963×963×325</t>
  </si>
  <si>
    <t>EKA-CCG</t>
  </si>
  <si>
    <t>EKA-FCG</t>
  </si>
  <si>
    <t>1033×770×300</t>
  </si>
  <si>
    <t>1363×770×300</t>
  </si>
  <si>
    <t>EKOF-35HNS</t>
  </si>
  <si>
    <t>EKOF-50HNS</t>
  </si>
  <si>
    <t>EKOF-70HNS</t>
  </si>
  <si>
    <t>EKA-WFG</t>
  </si>
  <si>
    <t>Ваша скидка на MULTI</t>
  </si>
  <si>
    <t>Инверторные наружные блоки с возможностью подключения нескольких внутренних блоков (R32, тепло/холод). 
Широкий температурный диапазон -15~43 на охлаждение, -22～24 на обогрев, большие длины трасс и перепады высот, электрический нагреватель корпуса НБ в комплекте, до 5 ВБ в одной системе</t>
  </si>
  <si>
    <t>855×350×270</t>
  </si>
  <si>
    <t>760×335×475</t>
  </si>
  <si>
    <t>775×315×565</t>
  </si>
  <si>
    <t>905×372×615</t>
  </si>
  <si>
    <t>940×395×715</t>
  </si>
  <si>
    <t>760х335х475</t>
  </si>
  <si>
    <t>Кассетные, канальные и напольно-потолочные сплит-систиемы</t>
  </si>
  <si>
    <t>Внутренние блоки настенного типа серии Futura inverter</t>
  </si>
  <si>
    <t>EKOA-25HN</t>
  </si>
  <si>
    <t>EKCGF-25HIS</t>
  </si>
  <si>
    <t>Инверторные настенные блоки (R32, тепло/холод). 
Система очистки воздуха: катехиновый фильтр, фильтр с ионами серебра. ИК-пульт, держатель для пульта в комплекте</t>
  </si>
  <si>
    <t>EKCX-70HNN</t>
  </si>
  <si>
    <t>EKOX-70HNN</t>
  </si>
  <si>
    <t>EKA-FCX</t>
  </si>
  <si>
    <t>EKCX-100HNN</t>
  </si>
  <si>
    <t>EKOX-100HNN</t>
  </si>
  <si>
    <t>EKCX-140HNN4</t>
  </si>
  <si>
    <t>EKOX-140HNN4</t>
  </si>
  <si>
    <t>EKCX-170HNN4</t>
  </si>
  <si>
    <t>EKOX-170HNN4</t>
  </si>
  <si>
    <t>EKUX-50HNN</t>
  </si>
  <si>
    <t>EKOX-50HNN</t>
  </si>
  <si>
    <t>EKUX-70HNN</t>
  </si>
  <si>
    <t>EKUX-100HNN</t>
  </si>
  <si>
    <t>EKUX-140HNN4</t>
  </si>
  <si>
    <t>EKUX-170HNN4</t>
  </si>
  <si>
    <t>EKDX-50HNN</t>
  </si>
  <si>
    <t>EKDX-70HNN</t>
  </si>
  <si>
    <t>EKDX-100HNN</t>
  </si>
  <si>
    <t>EKDX-140HNN4</t>
  </si>
  <si>
    <t>EKDX-170HNN4</t>
  </si>
  <si>
    <t>EKCX-50HNN</t>
  </si>
  <si>
    <t>EKA-CCX</t>
  </si>
  <si>
    <t>888×367×590</t>
  </si>
  <si>
    <t>945×435×725</t>
  </si>
  <si>
    <t>1020×430×770</t>
  </si>
  <si>
    <t>1080×430×1440</t>
  </si>
  <si>
    <t>1230X830X300</t>
  </si>
  <si>
    <t>1230×830×300</t>
  </si>
  <si>
    <t>1630X830X300</t>
  </si>
  <si>
    <t>910x910x310</t>
  </si>
  <si>
    <t>1000x1000x100</t>
  </si>
  <si>
    <t>7.8</t>
  </si>
  <si>
    <t>910×910×350</t>
  </si>
  <si>
    <t>1000×1000×100</t>
  </si>
  <si>
    <t>8.3</t>
  </si>
  <si>
    <t>720×650×290</t>
  </si>
  <si>
    <t>710×710×80</t>
  </si>
  <si>
    <t>3.7</t>
  </si>
  <si>
    <t>Инверторные сплит-системы канального типа (R410a, тепло/холод), встроенная дренажная помпа, проводной пульт в комплекте</t>
  </si>
  <si>
    <t>Инверторные сплит-системы напольно-потолочного типа (R410a, тепло/холод), ИК пульт в комплекте</t>
  </si>
  <si>
    <t>EKA-WFX2</t>
  </si>
  <si>
    <t>EKOF-25HNS</t>
  </si>
  <si>
    <t>EKOF-25HN</t>
  </si>
  <si>
    <t>РРЦ комплекта</t>
  </si>
  <si>
    <t>РРЦ</t>
  </si>
  <si>
    <t>РРЦ, руб.</t>
  </si>
  <si>
    <t>Цена с Вашей скидкой</t>
  </si>
  <si>
    <t>Розичная цена</t>
  </si>
  <si>
    <t>Для подбора оборудования или уточнения его технических характеристик используйте соответствующие технические материалы на сайте euroklimate.com с предварительным  уведомлением.</t>
  </si>
  <si>
    <t>Для подбора оборудования или уточнения его технических характеристик используйте соответствующие технические материалы на сайте euroklimate.com  с предварительным  уведомлением.</t>
  </si>
  <si>
    <t>Cплит-системы настенного типа (R410a, тепло/холод).
Система очистки воздуха: катехиновый фильтр, фильтр с ионами серебра, 4 года гарантии.
Состав комплекта: наружный блок, внутренний блок, ИК-пульт, держатель для пульта.</t>
  </si>
  <si>
    <t>Инверторные сплит-системы настенного типа (R32, тепло/холод).
Система очистки воздуха: катехиновый фильтр, фильтр с ионами серебра, 4 года гарантии.
Состав комплекта: наружный блок, внутренний блок, ИК-пульт, держатель для пульта.</t>
  </si>
  <si>
    <t>Cплит-системы настенного типа (R410a, тепло/холод). 
Система очистки воздуха: угольный и антибактериальный фильтры, 3 года гарантии. 
Состав комплекта: наружный блок, внутренний блок, ИК-пульт, держатель для пульта.</t>
  </si>
  <si>
    <t>Инверторные сплит-системы кассетного типа (R410a, тепло/холод), встроенная дренажная помпа, ИК пульт и декоративная панель в комплекте</t>
  </si>
  <si>
    <t>Инверторные сплит-системы кассетного типа (R410a, тепло/холод), ИК пульт в комплекте</t>
  </si>
  <si>
    <t>Прайс-лист 2023</t>
  </si>
  <si>
    <t>Сумма, руб.</t>
  </si>
  <si>
    <t>EKA-WCXP</t>
  </si>
  <si>
    <t>EKA-RCXP</t>
  </si>
  <si>
    <t xml:space="preserve">Проводной пульт </t>
  </si>
  <si>
    <t xml:space="preserve">Беспроводной пульт </t>
  </si>
  <si>
    <r>
      <t>Общий объем, м</t>
    </r>
    <r>
      <rPr>
        <b/>
        <vertAlign val="superscript"/>
        <sz val="12"/>
        <color theme="0"/>
        <rFont val="Calibri"/>
        <family val="2"/>
        <scheme val="minor"/>
      </rPr>
      <t>3</t>
    </r>
  </si>
  <si>
    <r>
      <t>Объем брутто, м</t>
    </r>
    <r>
      <rPr>
        <b/>
        <vertAlign val="superscript"/>
        <sz val="12"/>
        <color theme="1"/>
        <rFont val="Calibri"/>
        <family val="2"/>
        <scheme val="minor"/>
      </rPr>
      <t>3</t>
    </r>
  </si>
  <si>
    <t>под заказ</t>
  </si>
  <si>
    <r>
      <t>Объем, м</t>
    </r>
    <r>
      <rPr>
        <b/>
        <vertAlign val="superscript"/>
        <sz val="12"/>
        <color rgb="FFFFFFFF"/>
        <rFont val="Calibri"/>
        <family val="2"/>
        <charset val="204"/>
        <scheme val="minor"/>
      </rPr>
      <t>3</t>
    </r>
  </si>
  <si>
    <t>EKOF-20HN-W</t>
  </si>
  <si>
    <t>EKOF-25HN-W</t>
  </si>
  <si>
    <t>EKOF-35HN-W</t>
  </si>
  <si>
    <t>EKOF-50HN-W</t>
  </si>
  <si>
    <t>EKOF-70HN-W</t>
  </si>
  <si>
    <t>EKOA-20HN-W</t>
  </si>
  <si>
    <t>EKOA-25HN-W</t>
  </si>
  <si>
    <t>EKOA-35HN-W</t>
  </si>
  <si>
    <t>EKOA-50HN-W</t>
  </si>
  <si>
    <t>EKOA-70HN-W</t>
  </si>
  <si>
    <r>
      <t>Futura (охлаждение до -30</t>
    </r>
    <r>
      <rPr>
        <b/>
        <vertAlign val="superscript"/>
        <sz val="12"/>
        <color theme="0"/>
        <rFont val="Calibri"/>
        <family val="2"/>
        <charset val="204"/>
        <scheme val="minor"/>
      </rPr>
      <t>0</t>
    </r>
    <r>
      <rPr>
        <b/>
        <sz val="12"/>
        <color theme="0"/>
        <rFont val="Calibri"/>
        <family val="2"/>
        <scheme val="minor"/>
      </rPr>
      <t>С)</t>
    </r>
  </si>
  <si>
    <r>
      <t>Alba (охлаждение до -30</t>
    </r>
    <r>
      <rPr>
        <b/>
        <vertAlign val="superscript"/>
        <sz val="12"/>
        <color theme="0"/>
        <rFont val="Calibri"/>
        <family val="2"/>
        <charset val="204"/>
        <scheme val="minor"/>
      </rPr>
      <t>0</t>
    </r>
    <r>
      <rPr>
        <b/>
        <sz val="12"/>
        <color theme="0"/>
        <rFont val="Calibri"/>
        <family val="2"/>
        <scheme val="minor"/>
      </rPr>
      <t>С)</t>
    </r>
  </si>
  <si>
    <t>Сплит-системы с низкотемпературными комплектами</t>
  </si>
  <si>
    <t>1010×385×307</t>
  </si>
  <si>
    <r>
      <t>Cплит-системы настенного типа (R410a, тепло/холод), адаптированные для работы на охлаждение при температуре наружного воздуха до -30</t>
    </r>
    <r>
      <rPr>
        <b/>
        <vertAlign val="superscript"/>
        <sz val="12"/>
        <color theme="1"/>
        <rFont val="Calibri"/>
        <family val="2"/>
        <charset val="204"/>
        <scheme val="minor"/>
      </rPr>
      <t>о</t>
    </r>
    <r>
      <rPr>
        <b/>
        <sz val="12"/>
        <color theme="1"/>
        <rFont val="Calibri"/>
        <family val="2"/>
        <scheme val="minor"/>
      </rPr>
      <t>С.
Система очистки воздуха: катехиновый фильтр, фильтр с ионами серебра, гарантия -  3 года
Состав комплекта: наружный блок, адаптированный низкотемпературным комплектом, внутренний блок, ИК-пульт, держатель для пульта.</t>
    </r>
  </si>
  <si>
    <r>
      <t>Cплит-системы настенного типа (R410a, тепло/холод), адаптированные для работы на охлаждение при температуре наружного воздуха до -30</t>
    </r>
    <r>
      <rPr>
        <b/>
        <vertAlign val="superscript"/>
        <sz val="12"/>
        <color theme="1"/>
        <rFont val="Calibri"/>
        <family val="2"/>
        <charset val="204"/>
        <scheme val="minor"/>
      </rPr>
      <t>о</t>
    </r>
    <r>
      <rPr>
        <b/>
        <sz val="12"/>
        <color theme="1"/>
        <rFont val="Calibri"/>
        <family val="2"/>
        <scheme val="minor"/>
      </rPr>
      <t>С. 
Система очистки воздуха: угольный и антибактериальный фильтры,  гарантия - 3 года 
Состав комплекта: наружный блок, адаптированный низкотемпературным комплектом, внутренний блок, ИК-пульт, держатель для пульта.</t>
    </r>
  </si>
  <si>
    <r>
      <t xml:space="preserve">компания </t>
    </r>
    <r>
      <rPr>
        <b/>
        <sz val="12"/>
        <rFont val="Calibri"/>
        <family val="2"/>
        <charset val="204"/>
        <scheme val="minor"/>
      </rPr>
      <t>"</t>
    </r>
    <r>
      <rPr>
        <sz val="12"/>
        <rFont val="Calibri"/>
        <family val="2"/>
        <scheme val="minor"/>
      </rPr>
      <t>АЯК-Регионы"</t>
    </r>
  </si>
  <si>
    <t>г. Ростов-на-Дону, ул. 14 линия, д.86. оф.1А</t>
  </si>
  <si>
    <t>Тел: +7 (863) 322-66-03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</si>
</sst>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0\ _₽"/>
    <numFmt numFmtId="165" formatCode="_ * #,##0.00_ ;_ * \-#,##0.00_ ;_ * &quot;-&quot;??_ ;_ @_ "/>
    <numFmt numFmtId="166" formatCode="0.000"/>
    <numFmt numFmtId="167" formatCode="0.0"/>
    <numFmt numFmtId="168" formatCode="#,##0.00\ [$₽-419]"/>
    <numFmt numFmtId="169" formatCode="[$$-409]#,##0"/>
    <numFmt numFmtId="170" formatCode="#,##0\ [$₽-419]"/>
    <numFmt numFmtId="171" formatCode="#,##0\ &quot;₽&quot;"/>
    <numFmt numFmtId="172" formatCode="#,##0\ [$₽-485]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0"/>
      <name val="Arial"/>
      <family val="2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rgb="FF179C67"/>
      <name val="Calibri"/>
      <family val="2"/>
      <scheme val="minor"/>
    </font>
    <font>
      <u/>
      <sz val="14"/>
      <color rgb="FF179C67"/>
      <name val="Calibri"/>
      <family val="2"/>
      <scheme val="minor"/>
    </font>
    <font>
      <sz val="14"/>
      <color rgb="FF179C67"/>
      <name val="Calibri"/>
      <family val="2"/>
      <scheme val="minor"/>
    </font>
    <font>
      <b/>
      <sz val="12"/>
      <color rgb="FF595959"/>
      <name val="Calibri"/>
      <family val="2"/>
      <charset val="204"/>
      <scheme val="minor"/>
    </font>
    <font>
      <sz val="11"/>
      <color rgb="FF595959"/>
      <name val="Calibri"/>
      <family val="2"/>
      <charset val="204"/>
      <scheme val="minor"/>
    </font>
    <font>
      <b/>
      <sz val="2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179C67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20"/>
      <color rgb="FF179C67"/>
      <name val="Calibri"/>
      <family val="2"/>
      <charset val="204"/>
      <scheme val="minor"/>
    </font>
    <font>
      <sz val="10"/>
      <color rgb="FF179C67"/>
      <name val="Calibri"/>
      <family val="2"/>
      <charset val="204"/>
      <scheme val="minor"/>
    </font>
    <font>
      <sz val="12"/>
      <color rgb="FF000000"/>
      <name val="Microsoft YaHei"/>
      <family val="2"/>
      <charset val="204"/>
    </font>
    <font>
      <sz val="6"/>
      <color theme="1"/>
      <name val="Calibri"/>
      <family val="2"/>
      <scheme val="minor"/>
    </font>
    <font>
      <b/>
      <sz val="12"/>
      <color rgb="FF179C67"/>
      <name val="Calibri"/>
      <family val="2"/>
      <scheme val="minor"/>
    </font>
    <font>
      <sz val="12"/>
      <color rgb="FF179C67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vertAlign val="superscript"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489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indexed="9"/>
      <name val="Calibri"/>
      <family val="2"/>
      <charset val="204"/>
      <scheme val="minor"/>
    </font>
    <font>
      <b/>
      <vertAlign val="superscript"/>
      <sz val="12"/>
      <color rgb="FFFFFFFF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b/>
      <sz val="36"/>
      <color rgb="FF179C67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vertAlign val="superscript"/>
      <sz val="12"/>
      <color theme="1"/>
      <name val="Calibri"/>
      <family val="2"/>
      <charset val="204"/>
      <scheme val="minor"/>
    </font>
    <font>
      <b/>
      <vertAlign val="superscript"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179C67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medium">
        <color rgb="FF008000"/>
      </left>
      <right/>
      <top style="medium">
        <color rgb="FF008000"/>
      </top>
      <bottom style="medium">
        <color rgb="FF008000"/>
      </bottom>
      <diagonal/>
    </border>
    <border>
      <left/>
      <right/>
      <top style="medium">
        <color rgb="FF008000"/>
      </top>
      <bottom style="medium">
        <color rgb="FF008000"/>
      </bottom>
      <diagonal/>
    </border>
    <border>
      <left style="medium">
        <color rgb="FF179C67"/>
      </left>
      <right style="medium">
        <color rgb="FF179C67"/>
      </right>
      <top style="medium">
        <color rgb="FF179C67"/>
      </top>
      <bottom/>
      <diagonal/>
    </border>
    <border>
      <left style="medium">
        <color rgb="FF179C67"/>
      </left>
      <right style="medium">
        <color rgb="FF179C67"/>
      </right>
      <top/>
      <bottom style="medium">
        <color rgb="FF179C67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rgb="FF179C67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medium">
        <color theme="0" tint="-0.249977111117893"/>
      </left>
      <right/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 style="medium">
        <color rgb="FF179C67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rgb="FF179C67"/>
      </left>
      <right style="thin">
        <color theme="1" tint="0.49998474074526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179C67"/>
      </left>
      <right style="medium">
        <color rgb="FF179C67"/>
      </right>
      <top style="medium">
        <color rgb="FF179C67"/>
      </top>
      <bottom style="medium">
        <color rgb="FF179C67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medium">
        <color rgb="FF179C67"/>
      </left>
      <right style="medium">
        <color rgb="FF179C67"/>
      </right>
      <top style="medium">
        <color rgb="FF179C67"/>
      </top>
      <bottom style="thin">
        <color theme="0" tint="-0.499984740745262"/>
      </bottom>
      <diagonal/>
    </border>
    <border>
      <left style="medium">
        <color rgb="FF179C67"/>
      </left>
      <right style="medium">
        <color rgb="FF179C67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179C67"/>
      </left>
      <right style="medium">
        <color rgb="FF179C67"/>
      </right>
      <top style="thin">
        <color theme="0" tint="-0.499984740745262"/>
      </top>
      <bottom style="medium">
        <color rgb="FF179C67"/>
      </bottom>
      <diagonal/>
    </border>
    <border>
      <left style="medium">
        <color rgb="FF179C67"/>
      </left>
      <right style="medium">
        <color rgb="FF179C67"/>
      </right>
      <top/>
      <bottom style="thin">
        <color theme="0" tint="-0.499984740745262"/>
      </bottom>
      <diagonal/>
    </border>
    <border>
      <left style="medium">
        <color rgb="FF179C67"/>
      </left>
      <right style="medium">
        <color rgb="FF179C67"/>
      </right>
      <top style="thin">
        <color theme="0" tint="-0.499984740745262"/>
      </top>
      <bottom/>
      <diagonal/>
    </border>
    <border>
      <left style="medium">
        <color rgb="FF179C67"/>
      </left>
      <right style="medium">
        <color rgb="FF179C67"/>
      </right>
      <top style="medium">
        <color rgb="FF179C67"/>
      </top>
      <bottom style="thin">
        <color theme="0" tint="-0.34998626667073579"/>
      </bottom>
      <diagonal/>
    </border>
    <border>
      <left style="medium">
        <color rgb="FF179C67"/>
      </left>
      <right style="medium">
        <color rgb="FF179C67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179C67"/>
      </left>
      <right style="medium">
        <color rgb="FF179C67"/>
      </right>
      <top style="thin">
        <color theme="0" tint="-0.34998626667073579"/>
      </top>
      <bottom style="medium">
        <color rgb="FF179C67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rgb="FF179C67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rgb="FF179C67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179C67"/>
      </right>
      <top/>
      <bottom/>
      <diagonal/>
    </border>
    <border>
      <left style="medium">
        <color rgb="FF179C67"/>
      </left>
      <right style="medium">
        <color rgb="FF179C67"/>
      </right>
      <top style="thin">
        <color theme="0" tint="-0.24994659260841701"/>
      </top>
      <bottom style="medium">
        <color rgb="FF179C67"/>
      </bottom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179C67"/>
      </right>
      <top/>
      <bottom style="thin">
        <color theme="1" tint="0.499984740745262"/>
      </bottom>
      <diagonal/>
    </border>
  </borders>
  <cellStyleXfs count="16"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65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6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8" fillId="0" borderId="0" applyNumberFormat="0" applyFill="0" applyBorder="0" applyAlignment="0" applyProtection="0"/>
  </cellStyleXfs>
  <cellXfs count="201">
    <xf numFmtId="0" fontId="0" fillId="0" borderId="0" xfId="0"/>
    <xf numFmtId="0" fontId="0" fillId="4" borderId="0" xfId="0" applyFill="1"/>
    <xf numFmtId="0" fontId="9" fillId="3" borderId="0" xfId="0" applyFont="1" applyFill="1"/>
    <xf numFmtId="0" fontId="0" fillId="4" borderId="0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10" fillId="0" borderId="0" xfId="0" applyFont="1"/>
    <xf numFmtId="0" fontId="10" fillId="0" borderId="0" xfId="0" applyFont="1" applyFill="1"/>
    <xf numFmtId="0" fontId="11" fillId="4" borderId="0" xfId="0" applyFont="1" applyFill="1" applyBorder="1"/>
    <xf numFmtId="0" fontId="12" fillId="4" borderId="0" xfId="15" applyFont="1" applyFill="1" applyBorder="1"/>
    <xf numFmtId="0" fontId="13" fillId="4" borderId="0" xfId="0" applyFont="1" applyFill="1" applyBorder="1"/>
    <xf numFmtId="0" fontId="12" fillId="0" borderId="0" xfId="15" applyFont="1"/>
    <xf numFmtId="0" fontId="14" fillId="0" borderId="0" xfId="0" applyFont="1" applyAlignment="1">
      <alignment horizontal="left" readingOrder="1"/>
    </xf>
    <xf numFmtId="0" fontId="15" fillId="0" borderId="0" xfId="0" applyFont="1"/>
    <xf numFmtId="0" fontId="16" fillId="0" borderId="0" xfId="0" applyFont="1" applyAlignment="1">
      <alignment horizontal="left" vertical="center"/>
    </xf>
    <xf numFmtId="0" fontId="17" fillId="4" borderId="0" xfId="0" applyFont="1" applyFill="1" applyBorder="1"/>
    <xf numFmtId="0" fontId="0" fillId="0" borderId="0" xfId="0" applyBorder="1"/>
    <xf numFmtId="0" fontId="16" fillId="0" borderId="0" xfId="0" applyFont="1" applyBorder="1" applyAlignment="1">
      <alignment horizontal="left" vertical="center"/>
    </xf>
    <xf numFmtId="0" fontId="12" fillId="0" borderId="0" xfId="15" applyFont="1" applyBorder="1"/>
    <xf numFmtId="0" fontId="13" fillId="0" borderId="0" xfId="0" applyFont="1" applyBorder="1"/>
    <xf numFmtId="0" fontId="15" fillId="0" borderId="0" xfId="0" applyFont="1" applyBorder="1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" fillId="0" borderId="0" xfId="0" applyFont="1"/>
    <xf numFmtId="0" fontId="19" fillId="0" borderId="0" xfId="0" applyFont="1" applyAlignment="1">
      <alignment horizontal="left" vertical="center"/>
    </xf>
    <xf numFmtId="0" fontId="18" fillId="0" borderId="0" xfId="0" applyFont="1"/>
    <xf numFmtId="0" fontId="21" fillId="3" borderId="0" xfId="0" applyFont="1" applyFill="1" applyAlignment="1">
      <alignment horizontal="right"/>
    </xf>
    <xf numFmtId="0" fontId="22" fillId="0" borderId="0" xfId="0" applyFont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0" fillId="0" borderId="0" xfId="0" applyFill="1"/>
    <xf numFmtId="0" fontId="11" fillId="0" borderId="0" xfId="0" applyFont="1" applyFill="1"/>
    <xf numFmtId="0" fontId="20" fillId="3" borderId="0" xfId="0" applyFont="1" applyFill="1" applyAlignment="1">
      <alignment horizontal="left"/>
    </xf>
    <xf numFmtId="0" fontId="23" fillId="0" borderId="0" xfId="0" applyFont="1"/>
    <xf numFmtId="0" fontId="10" fillId="0" borderId="0" xfId="0" applyFont="1" applyFill="1" applyAlignment="1">
      <alignment horizontal="left" vertical="center"/>
    </xf>
    <xf numFmtId="0" fontId="25" fillId="0" borderId="0" xfId="0" applyFont="1" applyFill="1"/>
    <xf numFmtId="0" fontId="26" fillId="0" borderId="0" xfId="1" applyFont="1" applyFill="1" applyBorder="1" applyAlignment="1">
      <alignment horizontal="left" vertical="center"/>
    </xf>
    <xf numFmtId="0" fontId="26" fillId="5" borderId="0" xfId="1" applyFont="1" applyFill="1" applyBorder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/>
    <xf numFmtId="0" fontId="27" fillId="5" borderId="0" xfId="1" applyFont="1" applyFill="1" applyBorder="1" applyAlignment="1">
      <alignment horizontal="right" vertical="center"/>
    </xf>
    <xf numFmtId="4" fontId="27" fillId="5" borderId="28" xfId="1" applyNumberFormat="1" applyFont="1" applyFill="1" applyBorder="1" applyAlignment="1">
      <alignment horizontal="center" vertical="center"/>
    </xf>
    <xf numFmtId="9" fontId="27" fillId="5" borderId="29" xfId="1" applyNumberFormat="1" applyFont="1" applyFill="1" applyBorder="1" applyAlignment="1">
      <alignment horizontal="center" vertical="center"/>
    </xf>
    <xf numFmtId="168" fontId="27" fillId="5" borderId="28" xfId="1" applyNumberFormat="1" applyFont="1" applyFill="1" applyBorder="1" applyAlignment="1">
      <alignment horizontal="center" vertical="center"/>
    </xf>
    <xf numFmtId="9" fontId="27" fillId="5" borderId="0" xfId="1" applyNumberFormat="1" applyFont="1" applyFill="1" applyBorder="1" applyAlignment="1">
      <alignment horizontal="center" vertical="center"/>
    </xf>
    <xf numFmtId="0" fontId="27" fillId="5" borderId="0" xfId="1" applyFont="1" applyFill="1" applyBorder="1" applyAlignment="1">
      <alignment horizontal="center" vertical="center"/>
    </xf>
    <xf numFmtId="168" fontId="27" fillId="5" borderId="0" xfId="1" applyNumberFormat="1" applyFont="1" applyFill="1" applyBorder="1" applyAlignment="1">
      <alignment horizontal="center" vertical="center"/>
    </xf>
    <xf numFmtId="4" fontId="27" fillId="5" borderId="0" xfId="1" applyNumberFormat="1" applyFont="1" applyFill="1" applyBorder="1" applyAlignment="1">
      <alignment horizontal="center" vertical="center"/>
    </xf>
    <xf numFmtId="0" fontId="29" fillId="0" borderId="15" xfId="1" applyFont="1" applyFill="1" applyBorder="1" applyAlignment="1">
      <alignment horizontal="center" vertical="center" wrapText="1"/>
    </xf>
    <xf numFmtId="0" fontId="27" fillId="5" borderId="0" xfId="2" applyFont="1" applyFill="1" applyBorder="1" applyAlignment="1">
      <alignment horizontal="center" vertical="center" wrapText="1" shrinkToFit="1"/>
    </xf>
    <xf numFmtId="164" fontId="27" fillId="5" borderId="0" xfId="3" applyNumberFormat="1" applyFont="1" applyFill="1" applyBorder="1" applyAlignment="1">
      <alignment horizontal="center" vertical="center"/>
    </xf>
    <xf numFmtId="0" fontId="27" fillId="5" borderId="0" xfId="2" applyFont="1" applyFill="1" applyBorder="1" applyAlignment="1">
      <alignment vertical="center" shrinkToFit="1"/>
    </xf>
    <xf numFmtId="0" fontId="27" fillId="5" borderId="0" xfId="2" applyFont="1" applyFill="1" applyBorder="1" applyAlignment="1">
      <alignment horizontal="center" vertical="center" shrinkToFit="1"/>
    </xf>
    <xf numFmtId="0" fontId="31" fillId="0" borderId="15" xfId="2" applyFont="1" applyBorder="1" applyAlignment="1">
      <alignment horizontal="left" vertical="center" wrapText="1" shrinkToFit="1"/>
    </xf>
    <xf numFmtId="170" fontId="31" fillId="0" borderId="15" xfId="2" applyNumberFormat="1" applyFont="1" applyFill="1" applyBorder="1" applyAlignment="1">
      <alignment horizontal="center" vertical="center" wrapText="1" shrinkToFit="1"/>
    </xf>
    <xf numFmtId="0" fontId="29" fillId="0" borderId="39" xfId="2" applyNumberFormat="1" applyFont="1" applyFill="1" applyBorder="1" applyAlignment="1">
      <alignment horizontal="center" vertical="center" wrapText="1" shrinkToFit="1"/>
    </xf>
    <xf numFmtId="170" fontId="24" fillId="2" borderId="15" xfId="3" applyNumberFormat="1" applyFont="1" applyFill="1" applyBorder="1" applyAlignment="1">
      <alignment horizontal="center" vertical="center"/>
    </xf>
    <xf numFmtId="0" fontId="31" fillId="0" borderId="15" xfId="2" applyFont="1" applyBorder="1" applyAlignment="1">
      <alignment horizontal="center" vertical="center" wrapText="1" shrinkToFit="1"/>
    </xf>
    <xf numFmtId="0" fontId="29" fillId="0" borderId="40" xfId="2" applyNumberFormat="1" applyFont="1" applyFill="1" applyBorder="1" applyAlignment="1">
      <alignment horizontal="center" vertical="center" wrapText="1" shrinkToFit="1"/>
    </xf>
    <xf numFmtId="0" fontId="29" fillId="0" borderId="41" xfId="2" applyNumberFormat="1" applyFont="1" applyFill="1" applyBorder="1" applyAlignment="1">
      <alignment horizontal="center" vertical="center" wrapText="1" shrinkToFit="1"/>
    </xf>
    <xf numFmtId="0" fontId="10" fillId="0" borderId="39" xfId="2" applyNumberFormat="1" applyFont="1" applyFill="1" applyBorder="1" applyAlignment="1">
      <alignment horizontal="center" vertical="center" wrapText="1" shrinkToFit="1"/>
    </xf>
    <xf numFmtId="166" fontId="31" fillId="0" borderId="15" xfId="2" applyNumberFormat="1" applyFont="1" applyBorder="1" applyAlignment="1">
      <alignment horizontal="center" vertical="center" wrapText="1" shrinkToFit="1"/>
    </xf>
    <xf numFmtId="0" fontId="10" fillId="0" borderId="40" xfId="2" applyNumberFormat="1" applyFont="1" applyFill="1" applyBorder="1" applyAlignment="1">
      <alignment horizontal="center" vertical="center" wrapText="1" shrinkToFit="1"/>
    </xf>
    <xf numFmtId="0" fontId="10" fillId="0" borderId="41" xfId="2" applyNumberFormat="1" applyFont="1" applyFill="1" applyBorder="1" applyAlignment="1">
      <alignment horizontal="center" vertical="center" wrapText="1" shrinkToFit="1"/>
    </xf>
    <xf numFmtId="0" fontId="29" fillId="0" borderId="0" xfId="1" applyFont="1" applyFill="1" applyBorder="1" applyAlignment="1">
      <alignment horizontal="left" vertical="center"/>
    </xf>
    <xf numFmtId="0" fontId="29" fillId="0" borderId="0" xfId="1" applyFont="1" applyFill="1" applyBorder="1" applyAlignment="1">
      <alignment horizontal="center" vertical="center" wrapText="1"/>
    </xf>
    <xf numFmtId="170" fontId="31" fillId="0" borderId="16" xfId="2" applyNumberFormat="1" applyFont="1" applyFill="1" applyBorder="1" applyAlignment="1">
      <alignment horizontal="center" vertical="center" wrapText="1" shrinkToFit="1"/>
    </xf>
    <xf numFmtId="0" fontId="29" fillId="0" borderId="13" xfId="2" applyNumberFormat="1" applyFont="1" applyFill="1" applyBorder="1" applyAlignment="1">
      <alignment horizontal="center" vertical="center" wrapText="1" shrinkToFit="1"/>
    </xf>
    <xf numFmtId="0" fontId="32" fillId="0" borderId="15" xfId="2" applyFont="1" applyFill="1" applyBorder="1" applyAlignment="1">
      <alignment horizontal="center" vertical="center" shrinkToFit="1"/>
    </xf>
    <xf numFmtId="0" fontId="29" fillId="0" borderId="51" xfId="2" applyNumberFormat="1" applyFont="1" applyFill="1" applyBorder="1" applyAlignment="1">
      <alignment horizontal="center" vertical="center" wrapText="1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left" vertical="center"/>
    </xf>
    <xf numFmtId="0" fontId="31" fillId="6" borderId="22" xfId="0" applyFont="1" applyFill="1" applyBorder="1" applyAlignment="1" applyProtection="1">
      <alignment horizontal="left" vertical="center"/>
      <protection locked="0"/>
    </xf>
    <xf numFmtId="0" fontId="31" fillId="6" borderId="0" xfId="0" applyFont="1" applyFill="1" applyBorder="1" applyAlignment="1" applyProtection="1">
      <alignment horizontal="left" vertical="center"/>
      <protection locked="0"/>
    </xf>
    <xf numFmtId="0" fontId="31" fillId="6" borderId="0" xfId="0" applyFont="1" applyFill="1" applyBorder="1" applyAlignment="1" applyProtection="1">
      <protection locked="0"/>
    </xf>
    <xf numFmtId="0" fontId="31" fillId="6" borderId="23" xfId="0" applyFont="1" applyFill="1" applyBorder="1" applyAlignment="1" applyProtection="1">
      <alignment horizontal="left" vertical="center"/>
      <protection locked="0"/>
    </xf>
    <xf numFmtId="0" fontId="31" fillId="6" borderId="10" xfId="0" applyFont="1" applyFill="1" applyBorder="1" applyAlignment="1" applyProtection="1">
      <alignment horizontal="left" vertical="center"/>
      <protection locked="0"/>
    </xf>
    <xf numFmtId="0" fontId="31" fillId="6" borderId="10" xfId="0" applyFont="1" applyFill="1" applyBorder="1" applyAlignment="1" applyProtection="1">
      <protection locked="0"/>
    </xf>
    <xf numFmtId="0" fontId="10" fillId="0" borderId="0" xfId="0" applyFont="1" applyFill="1" applyAlignment="1">
      <alignment horizontal="left"/>
    </xf>
    <xf numFmtId="0" fontId="26" fillId="0" borderId="0" xfId="1" applyFont="1" applyFill="1" applyBorder="1" applyAlignment="1">
      <alignment horizontal="left"/>
    </xf>
    <xf numFmtId="0" fontId="26" fillId="5" borderId="0" xfId="1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9" fontId="27" fillId="5" borderId="30" xfId="1" applyNumberFormat="1" applyFont="1" applyFill="1" applyBorder="1" applyAlignment="1">
      <alignment horizontal="center" vertical="center"/>
    </xf>
    <xf numFmtId="0" fontId="26" fillId="0" borderId="1" xfId="2" applyFont="1" applyBorder="1" applyAlignment="1">
      <alignment horizontal="center" vertical="center" wrapText="1" shrinkToFit="1"/>
    </xf>
    <xf numFmtId="0" fontId="29" fillId="0" borderId="1" xfId="1" applyFont="1" applyFill="1" applyBorder="1" applyAlignment="1">
      <alignment horizontal="center" vertical="center" wrapText="1"/>
    </xf>
    <xf numFmtId="0" fontId="31" fillId="0" borderId="15" xfId="2" applyFont="1" applyBorder="1" applyAlignment="1">
      <alignment horizontal="left" wrapText="1" shrinkToFit="1"/>
    </xf>
    <xf numFmtId="167" fontId="31" fillId="0" borderId="15" xfId="2" applyNumberFormat="1" applyFont="1" applyBorder="1" applyAlignment="1">
      <alignment vertical="center" wrapText="1" shrinkToFit="1"/>
    </xf>
    <xf numFmtId="172" fontId="24" fillId="2" borderId="19" xfId="3" applyNumberFormat="1" applyFont="1" applyFill="1" applyBorder="1" applyAlignment="1">
      <alignment horizontal="center" vertical="center"/>
    </xf>
    <xf numFmtId="172" fontId="24" fillId="2" borderId="15" xfId="3" applyNumberFormat="1" applyFont="1" applyFill="1" applyBorder="1" applyAlignment="1">
      <alignment horizontal="center" vertical="center"/>
    </xf>
    <xf numFmtId="2" fontId="31" fillId="0" borderId="15" xfId="2" applyNumberFormat="1" applyFont="1" applyBorder="1" applyAlignment="1">
      <alignment vertical="center" wrapText="1" shrinkToFit="1"/>
    </xf>
    <xf numFmtId="170" fontId="24" fillId="2" borderId="26" xfId="3" applyNumberFormat="1" applyFont="1" applyFill="1" applyBorder="1" applyAlignment="1">
      <alignment vertical="center"/>
    </xf>
    <xf numFmtId="0" fontId="29" fillId="0" borderId="0" xfId="1" applyFont="1" applyFill="1" applyBorder="1" applyAlignment="1">
      <alignment horizontal="center" vertical="center"/>
    </xf>
    <xf numFmtId="0" fontId="29" fillId="0" borderId="36" xfId="2" applyNumberFormat="1" applyFont="1" applyFill="1" applyBorder="1" applyAlignment="1">
      <alignment horizontal="center" vertical="center" wrapText="1" shrinkToFit="1"/>
    </xf>
    <xf numFmtId="0" fontId="33" fillId="0" borderId="0" xfId="0" applyFont="1" applyAlignment="1">
      <alignment horizontal="left"/>
    </xf>
    <xf numFmtId="0" fontId="34" fillId="5" borderId="6" xfId="0" applyFont="1" applyFill="1" applyBorder="1" applyAlignment="1">
      <alignment horizontal="center" vertical="center" wrapText="1"/>
    </xf>
    <xf numFmtId="0" fontId="36" fillId="3" borderId="0" xfId="0" applyFont="1" applyFill="1"/>
    <xf numFmtId="170" fontId="36" fillId="3" borderId="0" xfId="0" applyNumberFormat="1" applyFont="1" applyFill="1"/>
    <xf numFmtId="4" fontId="36" fillId="3" borderId="0" xfId="0" applyNumberFormat="1" applyFont="1" applyFill="1"/>
    <xf numFmtId="0" fontId="36" fillId="3" borderId="11" xfId="0" applyFont="1" applyFill="1" applyBorder="1"/>
    <xf numFmtId="0" fontId="36" fillId="3" borderId="12" xfId="0" applyFont="1" applyFill="1" applyBorder="1"/>
    <xf numFmtId="170" fontId="36" fillId="3" borderId="12" xfId="0" applyNumberFormat="1" applyFont="1" applyFill="1" applyBorder="1"/>
    <xf numFmtId="4" fontId="36" fillId="3" borderId="12" xfId="0" applyNumberFormat="1" applyFont="1" applyFill="1" applyBorder="1"/>
    <xf numFmtId="0" fontId="24" fillId="0" borderId="35" xfId="0" applyFont="1" applyFill="1" applyBorder="1"/>
    <xf numFmtId="0" fontId="10" fillId="0" borderId="35" xfId="0" applyFont="1" applyFill="1" applyBorder="1" applyAlignment="1">
      <alignment horizontal="left" vertical="center"/>
    </xf>
    <xf numFmtId="9" fontId="27" fillId="5" borderId="28" xfId="1" applyNumberFormat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170" fontId="24" fillId="2" borderId="4" xfId="3" applyNumberFormat="1" applyFont="1" applyFill="1" applyBorder="1" applyAlignment="1">
      <alignment horizontal="center" vertical="center"/>
    </xf>
    <xf numFmtId="169" fontId="24" fillId="2" borderId="4" xfId="3" applyNumberFormat="1" applyFont="1" applyFill="1" applyBorder="1" applyAlignment="1">
      <alignment horizontal="center" vertical="center"/>
    </xf>
    <xf numFmtId="49" fontId="31" fillId="0" borderId="15" xfId="2" applyNumberFormat="1" applyFont="1" applyBorder="1" applyAlignment="1">
      <alignment horizontal="center" vertical="center" wrapText="1" shrinkToFit="1"/>
    </xf>
    <xf numFmtId="169" fontId="24" fillId="2" borderId="2" xfId="3" applyNumberFormat="1" applyFont="1" applyFill="1" applyBorder="1" applyAlignment="1">
      <alignment horizontal="center" vertical="center"/>
    </xf>
    <xf numFmtId="0" fontId="31" fillId="0" borderId="15" xfId="2" applyFont="1" applyFill="1" applyBorder="1" applyAlignment="1">
      <alignment horizontal="center" vertical="center" wrapText="1" shrinkToFit="1"/>
    </xf>
    <xf numFmtId="166" fontId="31" fillId="0" borderId="15" xfId="2" applyNumberFormat="1" applyFont="1" applyFill="1" applyBorder="1" applyAlignment="1">
      <alignment horizontal="center" vertical="center" wrapText="1" shrinkToFit="1"/>
    </xf>
    <xf numFmtId="49" fontId="31" fillId="0" borderId="15" xfId="2" applyNumberFormat="1" applyFont="1" applyFill="1" applyBorder="1" applyAlignment="1">
      <alignment horizontal="center" vertical="center" wrapText="1" shrinkToFit="1"/>
    </xf>
    <xf numFmtId="170" fontId="24" fillId="2" borderId="5" xfId="3" applyNumberFormat="1" applyFont="1" applyFill="1" applyBorder="1" applyAlignment="1">
      <alignment horizontal="center" vertical="center"/>
    </xf>
    <xf numFmtId="0" fontId="31" fillId="0" borderId="15" xfId="2" applyNumberFormat="1" applyFont="1" applyBorder="1" applyAlignment="1">
      <alignment horizontal="center" vertical="center" wrapText="1" shrinkToFit="1"/>
    </xf>
    <xf numFmtId="170" fontId="24" fillId="2" borderId="2" xfId="3" applyNumberFormat="1" applyFont="1" applyFill="1" applyBorder="1" applyAlignment="1">
      <alignment horizontal="center" vertical="center"/>
    </xf>
    <xf numFmtId="0" fontId="29" fillId="0" borderId="44" xfId="2" applyNumberFormat="1" applyFont="1" applyFill="1" applyBorder="1" applyAlignment="1">
      <alignment horizontal="center" vertical="center" wrapText="1" shrinkToFit="1"/>
    </xf>
    <xf numFmtId="0" fontId="29" fillId="0" borderId="45" xfId="2" applyNumberFormat="1" applyFont="1" applyFill="1" applyBorder="1" applyAlignment="1">
      <alignment horizontal="center" vertical="center" wrapText="1" shrinkToFit="1"/>
    </xf>
    <xf numFmtId="0" fontId="29" fillId="0" borderId="46" xfId="2" applyNumberFormat="1" applyFont="1" applyFill="1" applyBorder="1" applyAlignment="1">
      <alignment horizontal="center" vertical="center" wrapText="1" shrinkToFit="1"/>
    </xf>
    <xf numFmtId="0" fontId="32" fillId="0" borderId="1" xfId="2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vertical="center"/>
    </xf>
    <xf numFmtId="0" fontId="0" fillId="0" borderId="38" xfId="0" applyBorder="1" applyAlignment="1">
      <alignment vertical="center"/>
    </xf>
    <xf numFmtId="0" fontId="38" fillId="0" borderId="0" xfId="1" applyFont="1" applyFill="1" applyBorder="1" applyAlignment="1">
      <alignment horizontal="center" vertical="center" wrapText="1"/>
    </xf>
    <xf numFmtId="0" fontId="31" fillId="0" borderId="15" xfId="2" applyFont="1" applyFill="1" applyBorder="1" applyAlignment="1">
      <alignment horizontal="left" vertical="center" wrapText="1" shrinkToFit="1"/>
    </xf>
    <xf numFmtId="0" fontId="31" fillId="0" borderId="15" xfId="2" applyFont="1" applyFill="1" applyBorder="1" applyAlignment="1">
      <alignment horizontal="left" wrapText="1" shrinkToFit="1"/>
    </xf>
    <xf numFmtId="167" fontId="31" fillId="0" borderId="15" xfId="2" applyNumberFormat="1" applyFont="1" applyFill="1" applyBorder="1" applyAlignment="1">
      <alignment vertical="center" wrapText="1" shrinkToFit="1"/>
    </xf>
    <xf numFmtId="172" fontId="24" fillId="0" borderId="19" xfId="3" applyNumberFormat="1" applyFont="1" applyFill="1" applyBorder="1" applyAlignment="1">
      <alignment horizontal="center" vertical="center"/>
    </xf>
    <xf numFmtId="172" fontId="24" fillId="0" borderId="15" xfId="3" applyNumberFormat="1" applyFont="1" applyFill="1" applyBorder="1" applyAlignment="1">
      <alignment horizontal="center" vertical="center"/>
    </xf>
    <xf numFmtId="170" fontId="24" fillId="0" borderId="15" xfId="3" applyNumberFormat="1" applyFont="1" applyFill="1" applyBorder="1" applyAlignment="1">
      <alignment horizontal="center" vertical="center"/>
    </xf>
    <xf numFmtId="0" fontId="29" fillId="0" borderId="15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29" fillId="0" borderId="13" xfId="2" applyNumberFormat="1" applyFont="1" applyFill="1" applyBorder="1" applyAlignment="1">
      <alignment horizontal="center" vertical="center" wrapText="1" shrinkToFit="1"/>
    </xf>
    <xf numFmtId="0" fontId="20" fillId="3" borderId="0" xfId="0" applyFont="1" applyFill="1" applyAlignment="1">
      <alignment horizontal="right"/>
    </xf>
    <xf numFmtId="0" fontId="37" fillId="0" borderId="0" xfId="0" applyFont="1" applyFill="1" applyAlignment="1">
      <alignment horizontal="right" vertical="center"/>
    </xf>
    <xf numFmtId="0" fontId="34" fillId="5" borderId="6" xfId="0" applyFont="1" applyFill="1" applyBorder="1" applyAlignment="1">
      <alignment horizontal="center" vertical="center"/>
    </xf>
    <xf numFmtId="0" fontId="27" fillId="5" borderId="0" xfId="2" applyFont="1" applyFill="1" applyBorder="1" applyAlignment="1">
      <alignment horizontal="left" vertical="center" shrinkToFit="1"/>
    </xf>
    <xf numFmtId="0" fontId="29" fillId="0" borderId="15" xfId="2" applyFont="1" applyFill="1" applyBorder="1" applyAlignment="1">
      <alignment horizontal="left" vertical="center" wrapText="1" shrinkToFit="1"/>
    </xf>
    <xf numFmtId="0" fontId="29" fillId="0" borderId="31" xfId="2" applyFont="1" applyFill="1" applyBorder="1" applyAlignment="1">
      <alignment horizontal="left" vertical="center" wrapText="1" shrinkToFit="1"/>
    </xf>
    <xf numFmtId="0" fontId="10" fillId="0" borderId="15" xfId="0" applyFont="1" applyFill="1" applyBorder="1" applyAlignment="1">
      <alignment horizontal="left" vertical="center"/>
    </xf>
    <xf numFmtId="0" fontId="10" fillId="0" borderId="15" xfId="0" applyFont="1" applyFill="1" applyBorder="1" applyAlignment="1">
      <alignment horizontal="center" vertical="center"/>
    </xf>
    <xf numFmtId="170" fontId="10" fillId="0" borderId="15" xfId="0" applyNumberFormat="1" applyFont="1" applyFill="1" applyBorder="1" applyAlignment="1">
      <alignment horizontal="center" vertical="center"/>
    </xf>
    <xf numFmtId="170" fontId="10" fillId="0" borderId="48" xfId="0" applyNumberFormat="1" applyFont="1" applyFill="1" applyBorder="1" applyAlignment="1">
      <alignment horizontal="center" vertical="center"/>
    </xf>
    <xf numFmtId="170" fontId="10" fillId="0" borderId="49" xfId="0" applyNumberFormat="1" applyFont="1" applyFill="1" applyBorder="1" applyAlignment="1">
      <alignment horizontal="center" vertical="center"/>
    </xf>
    <xf numFmtId="170" fontId="24" fillId="2" borderId="19" xfId="3" applyNumberFormat="1" applyFont="1" applyFill="1" applyBorder="1" applyAlignment="1">
      <alignment horizontal="center" vertical="center"/>
    </xf>
    <xf numFmtId="0" fontId="29" fillId="0" borderId="15" xfId="1" applyFont="1" applyFill="1" applyBorder="1" applyAlignment="1">
      <alignment horizontal="center" vertical="center" wrapText="1"/>
    </xf>
    <xf numFmtId="0" fontId="29" fillId="0" borderId="15" xfId="1" applyFont="1" applyFill="1" applyBorder="1" applyAlignment="1">
      <alignment horizontal="center" vertical="center"/>
    </xf>
    <xf numFmtId="0" fontId="29" fillId="0" borderId="25" xfId="2" applyFont="1" applyFill="1" applyBorder="1" applyAlignment="1">
      <alignment horizontal="left" vertical="center" wrapText="1" shrinkToFit="1"/>
    </xf>
    <xf numFmtId="0" fontId="29" fillId="0" borderId="20" xfId="2" applyFont="1" applyFill="1" applyBorder="1" applyAlignment="1">
      <alignment horizontal="left" vertical="center" wrapText="1" shrinkToFit="1"/>
    </xf>
    <xf numFmtId="0" fontId="29" fillId="0" borderId="26" xfId="2" applyFont="1" applyFill="1" applyBorder="1" applyAlignment="1">
      <alignment horizontal="left" vertical="center" wrapText="1" shrinkToFit="1"/>
    </xf>
    <xf numFmtId="0" fontId="31" fillId="0" borderId="16" xfId="2" applyFont="1" applyBorder="1" applyAlignment="1">
      <alignment horizontal="left" vertical="center" wrapText="1" shrinkToFit="1"/>
    </xf>
    <xf numFmtId="0" fontId="31" fillId="0" borderId="19" xfId="2" applyFont="1" applyBorder="1" applyAlignment="1">
      <alignment horizontal="left" vertical="center" wrapText="1" shrinkToFit="1"/>
    </xf>
    <xf numFmtId="0" fontId="31" fillId="0" borderId="16" xfId="2" applyFont="1" applyBorder="1" applyAlignment="1">
      <alignment horizontal="center" vertical="center" wrapText="1" shrinkToFit="1"/>
    </xf>
    <xf numFmtId="0" fontId="31" fillId="0" borderId="19" xfId="2" applyFont="1" applyBorder="1" applyAlignment="1">
      <alignment horizontal="center" vertical="center" wrapText="1" shrinkToFit="1"/>
    </xf>
    <xf numFmtId="170" fontId="24" fillId="2" borderId="18" xfId="3" applyNumberFormat="1" applyFont="1" applyFill="1" applyBorder="1" applyAlignment="1">
      <alignment horizontal="center" vertical="center"/>
    </xf>
    <xf numFmtId="170" fontId="24" fillId="0" borderId="19" xfId="3" applyNumberFormat="1" applyFont="1" applyFill="1" applyBorder="1" applyAlignment="1">
      <alignment horizontal="center" vertical="center"/>
    </xf>
    <xf numFmtId="0" fontId="29" fillId="0" borderId="0" xfId="1" applyFont="1" applyFill="1" applyBorder="1" applyAlignment="1">
      <alignment horizontal="center" vertical="center"/>
    </xf>
    <xf numFmtId="0" fontId="29" fillId="0" borderId="0" xfId="1" applyFont="1" applyFill="1" applyBorder="1" applyAlignment="1">
      <alignment horizontal="center" vertical="center" wrapText="1"/>
    </xf>
    <xf numFmtId="0" fontId="27" fillId="5" borderId="52" xfId="2" applyFont="1" applyFill="1" applyBorder="1" applyAlignment="1">
      <alignment horizontal="left" vertical="center" shrinkToFit="1"/>
    </xf>
    <xf numFmtId="167" fontId="10" fillId="0" borderId="15" xfId="0" applyNumberFormat="1" applyFont="1" applyFill="1" applyBorder="1" applyAlignment="1">
      <alignment horizontal="right" vertical="center"/>
    </xf>
    <xf numFmtId="171" fontId="10" fillId="0" borderId="48" xfId="0" applyNumberFormat="1" applyFont="1" applyFill="1" applyBorder="1" applyAlignment="1">
      <alignment horizontal="center" vertical="center"/>
    </xf>
    <xf numFmtId="171" fontId="10" fillId="0" borderId="49" xfId="0" applyNumberFormat="1" applyFont="1" applyFill="1" applyBorder="1" applyAlignment="1">
      <alignment horizontal="center" vertical="center"/>
    </xf>
    <xf numFmtId="172" fontId="24" fillId="2" borderId="31" xfId="3" applyNumberFormat="1" applyFont="1" applyFill="1" applyBorder="1" applyAlignment="1">
      <alignment horizontal="center" vertical="center"/>
    </xf>
    <xf numFmtId="172" fontId="24" fillId="2" borderId="32" xfId="3" applyNumberFormat="1" applyFont="1" applyFill="1" applyBorder="1" applyAlignment="1">
      <alignment horizontal="center" vertical="center"/>
    </xf>
    <xf numFmtId="0" fontId="29" fillId="0" borderId="43" xfId="2" applyNumberFormat="1" applyFont="1" applyFill="1" applyBorder="1" applyAlignment="1">
      <alignment horizontal="center" vertical="center" wrapText="1" shrinkToFit="1"/>
    </xf>
    <xf numFmtId="0" fontId="29" fillId="0" borderId="42" xfId="2" applyNumberFormat="1" applyFont="1" applyFill="1" applyBorder="1" applyAlignment="1">
      <alignment horizontal="center" vertical="center" wrapText="1" shrinkToFit="1"/>
    </xf>
    <xf numFmtId="0" fontId="29" fillId="0" borderId="0" xfId="2" applyFont="1" applyFill="1" applyBorder="1" applyAlignment="1">
      <alignment horizontal="left" vertical="center" wrapText="1" shrinkToFit="1"/>
    </xf>
    <xf numFmtId="171" fontId="10" fillId="0" borderId="53" xfId="0" applyNumberFormat="1" applyFont="1" applyFill="1" applyBorder="1" applyAlignment="1">
      <alignment horizontal="center" vertical="center"/>
    </xf>
    <xf numFmtId="0" fontId="29" fillId="0" borderId="14" xfId="2" applyNumberFormat="1" applyFont="1" applyFill="1" applyBorder="1" applyAlignment="1">
      <alignment horizontal="center" vertical="center" wrapText="1" shrinkToFit="1"/>
    </xf>
    <xf numFmtId="0" fontId="29" fillId="0" borderId="17" xfId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 wrapText="1"/>
    </xf>
    <xf numFmtId="0" fontId="29" fillId="0" borderId="13" xfId="2" applyNumberFormat="1" applyFont="1" applyFill="1" applyBorder="1" applyAlignment="1">
      <alignment horizontal="center" vertical="center" wrapText="1" shrinkToFit="1"/>
    </xf>
    <xf numFmtId="170" fontId="10" fillId="0" borderId="50" xfId="0" applyNumberFormat="1" applyFont="1" applyFill="1" applyBorder="1" applyAlignment="1">
      <alignment horizontal="center" vertical="center"/>
    </xf>
    <xf numFmtId="170" fontId="24" fillId="2" borderId="21" xfId="3" applyNumberFormat="1" applyFont="1" applyFill="1" applyBorder="1" applyAlignment="1">
      <alignment horizontal="center" vertical="center"/>
    </xf>
    <xf numFmtId="170" fontId="24" fillId="2" borderId="27" xfId="3" applyNumberFormat="1" applyFont="1" applyFill="1" applyBorder="1" applyAlignment="1">
      <alignment horizontal="center" vertical="center"/>
    </xf>
    <xf numFmtId="0" fontId="29" fillId="0" borderId="18" xfId="2" applyFont="1" applyFill="1" applyBorder="1" applyAlignment="1">
      <alignment horizontal="left" vertical="center" wrapText="1" shrinkToFit="1"/>
    </xf>
    <xf numFmtId="0" fontId="29" fillId="0" borderId="19" xfId="2" applyFont="1" applyFill="1" applyBorder="1" applyAlignment="1">
      <alignment horizontal="left" vertical="center" wrapText="1" shrinkToFit="1"/>
    </xf>
    <xf numFmtId="170" fontId="10" fillId="0" borderId="53" xfId="0" applyNumberFormat="1" applyFont="1" applyFill="1" applyBorder="1" applyAlignment="1">
      <alignment horizontal="center" vertical="center"/>
    </xf>
    <xf numFmtId="170" fontId="10" fillId="0" borderId="31" xfId="0" applyNumberFormat="1" applyFont="1" applyFill="1" applyBorder="1" applyAlignment="1">
      <alignment horizontal="center" vertical="center"/>
    </xf>
    <xf numFmtId="170" fontId="10" fillId="0" borderId="32" xfId="0" applyNumberFormat="1" applyFont="1" applyFill="1" applyBorder="1" applyAlignment="1">
      <alignment horizontal="center" vertical="center"/>
    </xf>
    <xf numFmtId="0" fontId="26" fillId="0" borderId="25" xfId="2" applyFont="1" applyFill="1" applyBorder="1" applyAlignment="1">
      <alignment horizontal="left" vertical="center" wrapText="1" shrinkToFit="1"/>
    </xf>
    <xf numFmtId="0" fontId="26" fillId="0" borderId="20" xfId="2" applyFont="1" applyFill="1" applyBorder="1" applyAlignment="1">
      <alignment horizontal="left" vertical="center" wrapText="1" shrinkToFit="1"/>
    </xf>
    <xf numFmtId="0" fontId="26" fillId="0" borderId="18" xfId="2" applyFont="1" applyFill="1" applyBorder="1" applyAlignment="1">
      <alignment horizontal="left" vertical="center" wrapText="1" shrinkToFit="1"/>
    </xf>
    <xf numFmtId="0" fontId="26" fillId="0" borderId="19" xfId="2" applyFont="1" applyFill="1" applyBorder="1" applyAlignment="1">
      <alignment horizontal="left" vertical="center" wrapText="1" shrinkToFit="1"/>
    </xf>
    <xf numFmtId="2" fontId="10" fillId="0" borderId="33" xfId="1" applyNumberFormat="1" applyFont="1" applyFill="1" applyBorder="1" applyAlignment="1">
      <alignment horizontal="left" vertical="center" wrapText="1"/>
    </xf>
    <xf numFmtId="2" fontId="10" fillId="0" borderId="34" xfId="1" applyNumberFormat="1" applyFont="1" applyFill="1" applyBorder="1" applyAlignment="1">
      <alignment horizontal="left" vertical="center" wrapText="1"/>
    </xf>
    <xf numFmtId="170" fontId="24" fillId="2" borderId="24" xfId="3" applyNumberFormat="1" applyFont="1" applyFill="1" applyBorder="1" applyAlignment="1">
      <alignment horizontal="center" vertical="center"/>
    </xf>
    <xf numFmtId="170" fontId="24" fillId="2" borderId="3" xfId="3" applyNumberFormat="1" applyFont="1" applyFill="1" applyBorder="1" applyAlignment="1">
      <alignment horizontal="center" vertical="center"/>
    </xf>
    <xf numFmtId="0" fontId="10" fillId="0" borderId="16" xfId="2" applyFont="1" applyBorder="1" applyAlignment="1">
      <alignment horizontal="left" vertical="center" wrapText="1" shrinkToFit="1"/>
    </xf>
    <xf numFmtId="0" fontId="10" fillId="0" borderId="19" xfId="2" applyFont="1" applyBorder="1" applyAlignment="1">
      <alignment horizontal="left" vertical="center" wrapText="1" shrinkToFit="1"/>
    </xf>
    <xf numFmtId="0" fontId="31" fillId="0" borderId="25" xfId="2" applyFont="1" applyBorder="1" applyAlignment="1">
      <alignment horizontal="center" vertical="center" wrapText="1" shrinkToFit="1"/>
    </xf>
    <xf numFmtId="0" fontId="31" fillId="0" borderId="26" xfId="2" applyFont="1" applyBorder="1" applyAlignment="1">
      <alignment horizontal="center" vertical="center" wrapText="1" shrinkToFit="1"/>
    </xf>
    <xf numFmtId="0" fontId="31" fillId="0" borderId="38" xfId="2" applyFont="1" applyBorder="1" applyAlignment="1">
      <alignment horizontal="center" vertical="center" wrapText="1" shrinkToFit="1"/>
    </xf>
    <xf numFmtId="0" fontId="31" fillId="0" borderId="47" xfId="2" applyFont="1" applyBorder="1" applyAlignment="1">
      <alignment horizontal="center" vertical="center" wrapText="1" shrinkToFit="1"/>
    </xf>
    <xf numFmtId="0" fontId="31" fillId="0" borderId="37" xfId="2" applyFont="1" applyBorder="1" applyAlignment="1">
      <alignment horizontal="center" vertical="center" wrapText="1" shrinkToFit="1"/>
    </xf>
    <xf numFmtId="0" fontId="31" fillId="0" borderId="34" xfId="2" applyFont="1" applyBorder="1" applyAlignment="1">
      <alignment horizontal="center" vertical="center" wrapText="1" shrinkToFit="1"/>
    </xf>
    <xf numFmtId="0" fontId="29" fillId="0" borderId="5" xfId="1" applyFont="1" applyFill="1" applyBorder="1" applyAlignment="1">
      <alignment horizontal="center" vertical="center" wrapText="1"/>
    </xf>
  </cellXfs>
  <cellStyles count="16">
    <cellStyle name="_x0007_" xfId="10"/>
    <cellStyle name="Normal 5" xfId="6"/>
    <cellStyle name="Normal 5 2" xfId="8"/>
    <cellStyle name="Гиперссылка" xfId="15" builtinId="8"/>
    <cellStyle name="Обычный" xfId="0" builtinId="0"/>
    <cellStyle name="Обычный 2" xfId="5"/>
    <cellStyle name="Обычный 2 2" xfId="7"/>
    <cellStyle name="Обычный 3" xfId="9"/>
    <cellStyle name="千位分隔 4" xfId="4"/>
    <cellStyle name="常规 19" xfId="13"/>
    <cellStyle name="常规 2" xfId="12"/>
    <cellStyle name="常规 20" xfId="14"/>
    <cellStyle name="常规 5" xfId="1"/>
    <cellStyle name="常规 5 2" xfId="3"/>
    <cellStyle name="常规 7" xfId="11"/>
    <cellStyle name="常规_07年商用型谱8。8" xfId="2"/>
  </cellStyles>
  <dxfs count="0"/>
  <tableStyles count="0" defaultTableStyle="TableStyleMedium2" defaultPivotStyle="PivotStyleLight16"/>
  <colors>
    <mruColors>
      <color rgb="FF339933"/>
      <color rgb="FFCCFF66"/>
      <color rgb="FF179C67"/>
      <color rgb="FF008000"/>
      <color rgb="FF004898"/>
      <color rgb="FF052D9F"/>
      <color rgb="FFFFFFFF"/>
      <color rgb="FF2E75B6"/>
      <color rgb="FF005392"/>
      <color rgb="FF0062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2;&#1091;&#1083;&#1100;&#1090;&#1080;&#1089;&#1087;&#1083;&#1080;&#1090;-&#1089;&#1080;&#1089;&#1090;&#1077;&#1084;&#1099;'!A1"/><Relationship Id="rId3" Type="http://schemas.openxmlformats.org/officeDocument/2006/relationships/hyperlink" Target="https://euroklimate.com/news/programma-loyalnosti-dlya-partnyerov-ek/" TargetMode="External"/><Relationship Id="rId7" Type="http://schemas.openxmlformats.org/officeDocument/2006/relationships/hyperlink" Target="#'&#1041;&#1099;&#1090;&#1086;&#1074;&#1099;&#1077; &#1089;&#1087;&#1083;&#1080;&#1090;-&#1089;&#1080;&#1089;&#1090;&#1077;&#1084;&#1099;'!A1"/><Relationship Id="rId2" Type="http://schemas.openxmlformats.org/officeDocument/2006/relationships/image" Target="../media/image1.png"/><Relationship Id="rId1" Type="http://schemas.openxmlformats.org/officeDocument/2006/relationships/hyperlink" Target="https://euroklimate.com/" TargetMode="External"/><Relationship Id="rId6" Type="http://schemas.openxmlformats.org/officeDocument/2006/relationships/hyperlink" Target="#&#1050;&#1072;&#1083;&#1100;&#1082;&#1091;&#1083;&#1103;&#1090;&#1086;&#1088;!A1"/><Relationship Id="rId11" Type="http://schemas.openxmlformats.org/officeDocument/2006/relationships/image" Target="../media/image4.png"/><Relationship Id="rId5" Type="http://schemas.openxmlformats.org/officeDocument/2006/relationships/hyperlink" Target="#'&#1047;&#1080;&#1084;&#1085;&#1080;&#1077; &#1082;&#1086;&#1084;&#1087;&#1083;&#1077;&#1082;&#1090;&#1099;'!A1"/><Relationship Id="rId10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hyperlink" Target="#'&#1055;&#1086;&#1083;&#1091;&#1087;&#1088;&#1086;&#1084;&#1099;&#1096;&#1083;&#1077;&#1085;&#1085;&#1099;&#1077; &#1089;&#1087;&#1083;&#1080;&#1090;-&#1089;&#1080;&#1089;&#1090;&#1077;&#1084;&#1099;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microsoft.com/office/2007/relationships/hdphoto" Target="../media/hdphoto2.wdp"/><Relationship Id="rId3" Type="http://schemas.openxmlformats.org/officeDocument/2006/relationships/image" Target="../media/image8.png"/><Relationship Id="rId7" Type="http://schemas.openxmlformats.org/officeDocument/2006/relationships/hyperlink" Target="https://euroklimate.com/upload/video/Futura_invert_final.mp4" TargetMode="External"/><Relationship Id="rId12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5.png"/><Relationship Id="rId11" Type="http://schemas.openxmlformats.org/officeDocument/2006/relationships/hyperlink" Target="https://euroklimate.com/upload/video/alba_final.mp4" TargetMode="External"/><Relationship Id="rId5" Type="http://schemas.openxmlformats.org/officeDocument/2006/relationships/image" Target="../media/image10.png"/><Relationship Id="rId10" Type="http://schemas.openxmlformats.org/officeDocument/2006/relationships/hyperlink" Target="https://euroklimate.com/upload/video/futura_final.mp4" TargetMode="External"/><Relationship Id="rId4" Type="http://schemas.openxmlformats.org/officeDocument/2006/relationships/image" Target="../media/image9.png"/><Relationship Id="rId9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5.png"/><Relationship Id="rId7" Type="http://schemas.openxmlformats.org/officeDocument/2006/relationships/image" Target="../media/image6.png"/><Relationship Id="rId12" Type="http://schemas.microsoft.com/office/2007/relationships/hdphoto" Target="../media/hdphoto3.wdp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19.png"/><Relationship Id="rId5" Type="http://schemas.openxmlformats.org/officeDocument/2006/relationships/image" Target="../media/image17.png"/><Relationship Id="rId10" Type="http://schemas.openxmlformats.org/officeDocument/2006/relationships/hyperlink" Target="https://euroklimate.com/upload/video/Futura_invert_final.mp4" TargetMode="External"/><Relationship Id="rId4" Type="http://schemas.openxmlformats.org/officeDocument/2006/relationships/image" Target="../media/image16.png"/><Relationship Id="rId9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5.png"/><Relationship Id="rId2" Type="http://schemas.openxmlformats.org/officeDocument/2006/relationships/image" Target="../media/image21.tiff"/><Relationship Id="rId1" Type="http://schemas.openxmlformats.org/officeDocument/2006/relationships/image" Target="../media/image20.tiff"/><Relationship Id="rId6" Type="http://schemas.openxmlformats.org/officeDocument/2006/relationships/image" Target="../media/image25.png"/><Relationship Id="rId5" Type="http://schemas.openxmlformats.org/officeDocument/2006/relationships/image" Target="../media/image24.jpeg"/><Relationship Id="rId4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104055</xdr:colOff>
      <xdr:row>44</xdr:row>
      <xdr:rowOff>81643</xdr:rowOff>
    </xdr:from>
    <xdr:to>
      <xdr:col>14</xdr:col>
      <xdr:colOff>425023</xdr:colOff>
      <xdr:row>46</xdr:row>
      <xdr:rowOff>14408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0B509AD6-D709-4594-9B7D-3449FB74A864}"/>
            </a:ext>
          </a:extLst>
        </xdr:cNvPr>
        <xdr:cNvSpPr/>
      </xdr:nvSpPr>
      <xdr:spPr>
        <a:xfrm>
          <a:off x="5002626" y="7701643"/>
          <a:ext cx="3994897" cy="313765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endParaRPr lang="en-US" sz="1200" b="1" kern="1200">
            <a:solidFill>
              <a:schemeClr val="tx1">
                <a:lumMod val="65000"/>
                <a:lumOff val="35000"/>
              </a:schemeClr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7</xdr:col>
      <xdr:colOff>272142</xdr:colOff>
      <xdr:row>46</xdr:row>
      <xdr:rowOff>38420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74EE42F-25A9-4C32-BE33-527A72A580AE}"/>
            </a:ext>
          </a:extLst>
        </xdr:cNvPr>
        <xdr:cNvSpPr txBox="1"/>
      </xdr:nvSpPr>
      <xdr:spPr>
        <a:xfrm>
          <a:off x="4507966" y="90367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7</xdr:col>
      <xdr:colOff>305759</xdr:colOff>
      <xdr:row>48</xdr:row>
      <xdr:rowOff>152879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B9B4BBE-A094-4B9B-8856-2306725ACAF4}"/>
            </a:ext>
          </a:extLst>
        </xdr:cNvPr>
        <xdr:cNvSpPr txBox="1"/>
      </xdr:nvSpPr>
      <xdr:spPr>
        <a:xfrm>
          <a:off x="4541583" y="953220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12</xdr:col>
      <xdr:colOff>323370</xdr:colOff>
      <xdr:row>46</xdr:row>
      <xdr:rowOff>59230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DC9796C-F0EB-4C0C-9EF6-26D928894208}"/>
            </a:ext>
          </a:extLst>
        </xdr:cNvPr>
        <xdr:cNvSpPr txBox="1"/>
      </xdr:nvSpPr>
      <xdr:spPr>
        <a:xfrm>
          <a:off x="7584782" y="905755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12</xdr:col>
      <xdr:colOff>312164</xdr:colOff>
      <xdr:row>48</xdr:row>
      <xdr:rowOff>148079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E4F26921-F99A-4751-B469-C8F150AE5955}"/>
            </a:ext>
          </a:extLst>
        </xdr:cNvPr>
        <xdr:cNvSpPr txBox="1"/>
      </xdr:nvSpPr>
      <xdr:spPr>
        <a:xfrm>
          <a:off x="7573576" y="952740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6</xdr:col>
      <xdr:colOff>476251</xdr:colOff>
      <xdr:row>8</xdr:row>
      <xdr:rowOff>100445</xdr:rowOff>
    </xdr:from>
    <xdr:ext cx="3584864" cy="124690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D212233-8F37-470D-A1E8-3052D4864BC0}"/>
            </a:ext>
          </a:extLst>
        </xdr:cNvPr>
        <xdr:cNvSpPr txBox="1"/>
      </xdr:nvSpPr>
      <xdr:spPr>
        <a:xfrm>
          <a:off x="4150180" y="3828802"/>
          <a:ext cx="3584864" cy="1246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ru-RU" sz="4000">
              <a:solidFill>
                <a:schemeClr val="bg1"/>
              </a:solidFill>
            </a:rPr>
            <a:t>Прайс-лист 2023</a:t>
          </a:r>
        </a:p>
        <a:p>
          <a:pPr algn="ctr"/>
          <a:r>
            <a:rPr lang="ru-RU" sz="2000">
              <a:solidFill>
                <a:schemeClr val="bg1"/>
              </a:solidFill>
            </a:rPr>
            <a:t>Действителен с </a:t>
          </a:r>
          <a:r>
            <a:rPr lang="en-US" sz="2000">
              <a:solidFill>
                <a:schemeClr val="bg1"/>
              </a:solidFill>
            </a:rPr>
            <a:t>0</a:t>
          </a:r>
          <a:r>
            <a:rPr lang="ru-RU" sz="2000">
              <a:solidFill>
                <a:schemeClr val="bg1"/>
              </a:solidFill>
            </a:rPr>
            <a:t>2.</a:t>
          </a:r>
          <a:r>
            <a:rPr lang="en-US" sz="2000">
              <a:solidFill>
                <a:schemeClr val="bg1"/>
              </a:solidFill>
            </a:rPr>
            <a:t>10</a:t>
          </a:r>
          <a:r>
            <a:rPr lang="ru-RU" sz="2000">
              <a:solidFill>
                <a:schemeClr val="bg1"/>
              </a:solidFill>
            </a:rPr>
            <a:t>.2023</a:t>
          </a:r>
        </a:p>
      </xdr:txBody>
    </xdr:sp>
    <xdr:clientData/>
  </xdr:oneCellAnchor>
  <xdr:twoCellAnchor editAs="oneCell">
    <xdr:from>
      <xdr:col>11</xdr:col>
      <xdr:colOff>34637</xdr:colOff>
      <xdr:row>44</xdr:row>
      <xdr:rowOff>86592</xdr:rowOff>
    </xdr:from>
    <xdr:to>
      <xdr:col>12</xdr:col>
      <xdr:colOff>135081</xdr:colOff>
      <xdr:row>48</xdr:row>
      <xdr:rowOff>31172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4A7E0B-C99B-4E1A-8BDE-924C74D3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137" y="9161319"/>
          <a:ext cx="706580" cy="706580"/>
        </a:xfrm>
        <a:prstGeom prst="rect">
          <a:avLst/>
        </a:prstGeom>
      </xdr:spPr>
    </xdr:pic>
    <xdr:clientData/>
  </xdr:twoCellAnchor>
  <xdr:oneCellAnchor>
    <xdr:from>
      <xdr:col>0</xdr:col>
      <xdr:colOff>277091</xdr:colOff>
      <xdr:row>34</xdr:row>
      <xdr:rowOff>190499</xdr:rowOff>
    </xdr:from>
    <xdr:ext cx="3267754" cy="405432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FCACDE5-ACF9-4D06-9D20-41F2840B3499}"/>
            </a:ext>
          </a:extLst>
        </xdr:cNvPr>
        <xdr:cNvSpPr txBox="1"/>
      </xdr:nvSpPr>
      <xdr:spPr>
        <a:xfrm>
          <a:off x="277091" y="7342908"/>
          <a:ext cx="326775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Компания: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0</xdr:col>
      <xdr:colOff>294409</xdr:colOff>
      <xdr:row>38</xdr:row>
      <xdr:rowOff>34637</xdr:rowOff>
    </xdr:from>
    <xdr:ext cx="3051605" cy="405432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90D6726-DCD9-45E3-B505-08F10E4FF47E}"/>
            </a:ext>
          </a:extLst>
        </xdr:cNvPr>
        <xdr:cNvSpPr txBox="1"/>
      </xdr:nvSpPr>
      <xdr:spPr>
        <a:xfrm>
          <a:off x="294409" y="7966364"/>
          <a:ext cx="3051605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Телефон: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</a:t>
          </a:r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0</xdr:col>
      <xdr:colOff>311726</xdr:colOff>
      <xdr:row>41</xdr:row>
      <xdr:rowOff>86590</xdr:rowOff>
    </xdr:from>
    <xdr:ext cx="2931252" cy="405432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53CEF38-9850-448B-857E-EF73947317DF}"/>
            </a:ext>
          </a:extLst>
        </xdr:cNvPr>
        <xdr:cNvSpPr txBox="1"/>
      </xdr:nvSpPr>
      <xdr:spPr>
        <a:xfrm>
          <a:off x="311726" y="8589817"/>
          <a:ext cx="293125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E-mail</a:t>
          </a:r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: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0</xdr:col>
      <xdr:colOff>277092</xdr:colOff>
      <xdr:row>45</xdr:row>
      <xdr:rowOff>17319</xdr:rowOff>
    </xdr:from>
    <xdr:ext cx="3292120" cy="405432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C9A2C3BF-D7B8-4038-A138-550C3BC1D45C}"/>
            </a:ext>
          </a:extLst>
        </xdr:cNvPr>
        <xdr:cNvSpPr txBox="1"/>
      </xdr:nvSpPr>
      <xdr:spPr>
        <a:xfrm>
          <a:off x="277092" y="9282546"/>
          <a:ext cx="329212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Адрес: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51954</xdr:colOff>
      <xdr:row>3</xdr:row>
      <xdr:rowOff>2214122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CA1CA3-6842-4728-9FD9-FFD89338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7931727" cy="2785622"/>
        </a:xfrm>
        <a:prstGeom prst="rect">
          <a:avLst/>
        </a:prstGeom>
      </xdr:spPr>
    </xdr:pic>
    <xdr:clientData/>
  </xdr:twoCellAnchor>
  <xdr:oneCellAnchor>
    <xdr:from>
      <xdr:col>0</xdr:col>
      <xdr:colOff>277499</xdr:colOff>
      <xdr:row>26</xdr:row>
      <xdr:rowOff>133350</xdr:rowOff>
    </xdr:from>
    <xdr:ext cx="4444179" cy="720000"/>
    <xdr:sp macro="" textlink="">
      <xdr:nvSpPr>
        <xdr:cNvPr id="5" name="TextBox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5078BA9-C605-4FAB-B33E-E1A737F7C63B}"/>
            </a:ext>
          </a:extLst>
        </xdr:cNvPr>
        <xdr:cNvSpPr txBox="1"/>
      </xdr:nvSpPr>
      <xdr:spPr>
        <a:xfrm>
          <a:off x="277499" y="8338457"/>
          <a:ext cx="4444179" cy="720000"/>
        </a:xfrm>
        <a:prstGeom prst="rect">
          <a:avLst/>
        </a:prstGeom>
        <a:solidFill>
          <a:srgbClr val="92D050">
            <a:alpha val="80000"/>
          </a:srgbClr>
        </a:solidFill>
        <a:ln w="31750">
          <a:solidFill>
            <a:srgbClr val="CCFF6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2000" b="0">
              <a:solidFill>
                <a:schemeClr val="bg1"/>
              </a:solidFill>
            </a:rPr>
            <a:t>Сплит-системы</a:t>
          </a:r>
          <a:r>
            <a:rPr lang="ru-RU" sz="2000" b="0" baseline="0">
              <a:solidFill>
                <a:schemeClr val="bg1"/>
              </a:solidFill>
            </a:rPr>
            <a:t> с низкотемпературными комплектами</a:t>
          </a:r>
          <a:endParaRPr lang="ru-RU" sz="2000" b="0">
            <a:solidFill>
              <a:schemeClr val="bg1"/>
            </a:solidFill>
          </a:endParaRPr>
        </a:p>
      </xdr:txBody>
    </xdr:sp>
    <xdr:clientData/>
  </xdr:oneCellAnchor>
  <xdr:oneCellAnchor>
    <xdr:from>
      <xdr:col>0</xdr:col>
      <xdr:colOff>314325</xdr:colOff>
      <xdr:row>13</xdr:row>
      <xdr:rowOff>47625</xdr:rowOff>
    </xdr:from>
    <xdr:ext cx="4407353" cy="720000"/>
    <xdr:sp macro="" textlink="">
      <xdr:nvSpPr>
        <xdr:cNvPr id="21" name="TextBox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401409-A195-4A06-95CE-8E4DAB13D812}"/>
            </a:ext>
          </a:extLst>
        </xdr:cNvPr>
        <xdr:cNvSpPr txBox="1"/>
      </xdr:nvSpPr>
      <xdr:spPr>
        <a:xfrm>
          <a:off x="314325" y="5068661"/>
          <a:ext cx="4407353" cy="720000"/>
        </a:xfrm>
        <a:prstGeom prst="rect">
          <a:avLst/>
        </a:prstGeom>
        <a:solidFill>
          <a:srgbClr val="92D050">
            <a:alpha val="80000"/>
          </a:srgbClr>
        </a:solidFill>
        <a:ln w="31750">
          <a:solidFill>
            <a:srgbClr val="CCFF6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2000" b="0">
              <a:solidFill>
                <a:schemeClr val="bg1"/>
              </a:solidFill>
            </a:rPr>
            <a:t>Калькулятор</a:t>
          </a:r>
        </a:p>
      </xdr:txBody>
    </xdr:sp>
    <xdr:clientData/>
  </xdr:oneCellAnchor>
  <xdr:oneCellAnchor>
    <xdr:from>
      <xdr:col>0</xdr:col>
      <xdr:colOff>296549</xdr:colOff>
      <xdr:row>16</xdr:row>
      <xdr:rowOff>130969</xdr:rowOff>
    </xdr:from>
    <xdr:ext cx="4425130" cy="720000"/>
    <xdr:sp macro="" textlink="">
      <xdr:nvSpPr>
        <xdr:cNvPr id="22" name="TextBox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4C60397-1367-44FB-9C2A-5F879E480BE4}"/>
            </a:ext>
          </a:extLst>
        </xdr:cNvPr>
        <xdr:cNvSpPr txBox="1"/>
      </xdr:nvSpPr>
      <xdr:spPr>
        <a:xfrm>
          <a:off x="296549" y="5886790"/>
          <a:ext cx="4425130" cy="720000"/>
        </a:xfrm>
        <a:prstGeom prst="rect">
          <a:avLst/>
        </a:prstGeom>
        <a:solidFill>
          <a:srgbClr val="92D050">
            <a:alpha val="80000"/>
          </a:srgbClr>
        </a:solidFill>
        <a:ln w="31750">
          <a:solidFill>
            <a:srgbClr val="CCFF6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2000" b="0">
              <a:solidFill>
                <a:schemeClr val="bg1"/>
              </a:solidFill>
            </a:rPr>
            <a:t>Бытовые сплит-системы</a:t>
          </a:r>
        </a:p>
      </xdr:txBody>
    </xdr:sp>
    <xdr:clientData/>
  </xdr:oneCellAnchor>
  <xdr:oneCellAnchor>
    <xdr:from>
      <xdr:col>0</xdr:col>
      <xdr:colOff>285751</xdr:colOff>
      <xdr:row>19</xdr:row>
      <xdr:rowOff>204788</xdr:rowOff>
    </xdr:from>
    <xdr:ext cx="4435928" cy="720000"/>
    <xdr:sp macro="" textlink="">
      <xdr:nvSpPr>
        <xdr:cNvPr id="23" name="TextBox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B676831-311D-408E-BF99-A9C64B4238A3}"/>
            </a:ext>
          </a:extLst>
        </xdr:cNvPr>
        <xdr:cNvSpPr txBox="1"/>
      </xdr:nvSpPr>
      <xdr:spPr>
        <a:xfrm>
          <a:off x="285751" y="6695395"/>
          <a:ext cx="4435928" cy="720000"/>
        </a:xfrm>
        <a:prstGeom prst="rect">
          <a:avLst/>
        </a:prstGeom>
        <a:solidFill>
          <a:srgbClr val="92D050">
            <a:alpha val="80000"/>
          </a:srgbClr>
        </a:solidFill>
        <a:ln w="31750">
          <a:solidFill>
            <a:srgbClr val="CCFF6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2000" b="0">
              <a:solidFill>
                <a:schemeClr val="bg1"/>
              </a:solidFill>
            </a:rPr>
            <a:t>Мультисплит-системы</a:t>
          </a:r>
        </a:p>
      </xdr:txBody>
    </xdr:sp>
    <xdr:clientData/>
  </xdr:oneCellAnchor>
  <xdr:oneCellAnchor>
    <xdr:from>
      <xdr:col>0</xdr:col>
      <xdr:colOff>277499</xdr:colOff>
      <xdr:row>23</xdr:row>
      <xdr:rowOff>50007</xdr:rowOff>
    </xdr:from>
    <xdr:ext cx="4457787" cy="720000"/>
    <xdr:sp macro="" textlink="">
      <xdr:nvSpPr>
        <xdr:cNvPr id="24" name="TextBox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9F202C-F563-4F38-9103-9EA8D7872B60}"/>
            </a:ext>
          </a:extLst>
        </xdr:cNvPr>
        <xdr:cNvSpPr txBox="1"/>
      </xdr:nvSpPr>
      <xdr:spPr>
        <a:xfrm>
          <a:off x="277499" y="7520328"/>
          <a:ext cx="4457787" cy="720000"/>
        </a:xfrm>
        <a:prstGeom prst="rect">
          <a:avLst/>
        </a:prstGeom>
        <a:solidFill>
          <a:srgbClr val="92D050">
            <a:alpha val="80000"/>
          </a:srgbClr>
        </a:solidFill>
        <a:ln w="31750">
          <a:solidFill>
            <a:srgbClr val="CCFF6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2000" b="0">
              <a:solidFill>
                <a:schemeClr val="bg1"/>
              </a:solidFill>
            </a:rPr>
            <a:t>Полупромышленные сплит-системы</a:t>
          </a:r>
        </a:p>
      </xdr:txBody>
    </xdr:sp>
    <xdr:clientData/>
  </xdr:oneCellAnchor>
  <xdr:twoCellAnchor>
    <xdr:from>
      <xdr:col>0</xdr:col>
      <xdr:colOff>168853</xdr:colOff>
      <xdr:row>5</xdr:row>
      <xdr:rowOff>8659</xdr:rowOff>
    </xdr:from>
    <xdr:to>
      <xdr:col>4</xdr:col>
      <xdr:colOff>406111</xdr:colOff>
      <xdr:row>7</xdr:row>
      <xdr:rowOff>106731</xdr:rowOff>
    </xdr:to>
    <xdr:grpSp>
      <xdr:nvGrpSpPr>
        <xdr:cNvPr id="18" name="Группа 17">
          <a:extLst>
            <a:ext uri="{FF2B5EF4-FFF2-40B4-BE49-F238E27FC236}">
              <a16:creationId xmlns:a16="http://schemas.microsoft.com/office/drawing/2014/main" id="{19727D21-2513-4031-891D-A837095A03D8}"/>
            </a:ext>
          </a:extLst>
        </xdr:cNvPr>
        <xdr:cNvGrpSpPr/>
      </xdr:nvGrpSpPr>
      <xdr:grpSpPr>
        <a:xfrm>
          <a:off x="168853" y="2957599"/>
          <a:ext cx="2675658" cy="646712"/>
          <a:chOff x="10081780" y="2897332"/>
          <a:chExt cx="2679122" cy="652254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8FFAD898-2676-441E-9129-7C587FABC158}"/>
              </a:ext>
            </a:extLst>
          </xdr:cNvPr>
          <xdr:cNvSpPr/>
        </xdr:nvSpPr>
        <xdr:spPr>
          <a:xfrm>
            <a:off x="10135466" y="3013364"/>
            <a:ext cx="549852" cy="41130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DB7F112F-CED8-41BA-9AD1-229F50918C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1780" y="2897332"/>
            <a:ext cx="2679122" cy="65225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2108835</xdr:rowOff>
    </xdr:from>
    <xdr:to>
      <xdr:col>13</xdr:col>
      <xdr:colOff>53340</xdr:colOff>
      <xdr:row>48</xdr:row>
      <xdr:rowOff>174223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7475"/>
          <a:ext cx="7993380" cy="967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381000</xdr:colOff>
      <xdr:row>34</xdr:row>
      <xdr:rowOff>59055</xdr:rowOff>
    </xdr:from>
    <xdr:ext cx="4417107" cy="40543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FCACDE5-ACF9-4D06-9D20-41F2840B3499}"/>
            </a:ext>
          </a:extLst>
        </xdr:cNvPr>
        <xdr:cNvSpPr txBox="1"/>
      </xdr:nvSpPr>
      <xdr:spPr>
        <a:xfrm>
          <a:off x="381000" y="9637395"/>
          <a:ext cx="4417107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Компания: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</a:t>
          </a:r>
          <a:r>
            <a:rPr lang="ru-RU" sz="2000">
              <a:solidFill>
                <a:schemeClr val="tx1"/>
              </a:solidFill>
              <a:latin typeface="+mn-lt"/>
              <a:cs typeface="Arial" pitchFamily="34" charset="0"/>
            </a:rPr>
            <a:t>АЯК-Регионы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0</xdr:col>
      <xdr:colOff>398318</xdr:colOff>
      <xdr:row>37</xdr:row>
      <xdr:rowOff>92423</xdr:rowOff>
    </xdr:from>
    <xdr:ext cx="3414589" cy="40543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90D6726-DCD9-45E3-B505-08F10E4FF47E}"/>
            </a:ext>
          </a:extLst>
        </xdr:cNvPr>
        <xdr:cNvSpPr txBox="1"/>
      </xdr:nvSpPr>
      <xdr:spPr>
        <a:xfrm>
          <a:off x="398318" y="10234643"/>
          <a:ext cx="341458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Телефон: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</a:t>
          </a:r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</a:t>
          </a:r>
          <a:r>
            <a:rPr lang="ru-RU" sz="20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</a:t>
          </a:r>
          <a:r>
            <a:rPr lang="ru-RU" sz="2000"/>
            <a:t>+7 (863) 322-66-03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0</xdr:col>
      <xdr:colOff>415635</xdr:colOff>
      <xdr:row>40</xdr:row>
      <xdr:rowOff>144376</xdr:rowOff>
    </xdr:from>
    <xdr:ext cx="4282326" cy="40543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53CEF38-9850-448B-857E-EF73947317DF}"/>
            </a:ext>
          </a:extLst>
        </xdr:cNvPr>
        <xdr:cNvSpPr txBox="1"/>
      </xdr:nvSpPr>
      <xdr:spPr>
        <a:xfrm>
          <a:off x="415635" y="10835236"/>
          <a:ext cx="4282326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E-mail</a:t>
          </a:r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: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</a:t>
          </a:r>
          <a:r>
            <a:rPr lang="en-US" sz="2000">
              <a:solidFill>
                <a:schemeClr val="tx1"/>
              </a:solidFill>
              <a:latin typeface="+mn-lt"/>
              <a:cs typeface="+mn-cs"/>
            </a:rPr>
            <a:t>rostov@jac-r.ru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  <xdr:oneCellAnchor>
    <xdr:from>
      <xdr:col>0</xdr:col>
      <xdr:colOff>381001</xdr:colOff>
      <xdr:row>44</xdr:row>
      <xdr:rowOff>75105</xdr:rowOff>
    </xdr:from>
    <xdr:ext cx="4739952" cy="71853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9A2C3BF-D7B8-4038-A138-550C3BC1D45C}"/>
            </a:ext>
          </a:extLst>
        </xdr:cNvPr>
        <xdr:cNvSpPr txBox="1"/>
      </xdr:nvSpPr>
      <xdr:spPr>
        <a:xfrm>
          <a:off x="381001" y="11497485"/>
          <a:ext cx="4739952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Адрес: 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</a:t>
          </a:r>
          <a:r>
            <a:rPr lang="ru-RU" sz="2000"/>
            <a:t>Ростов-на-Дону, ул. 14 линия, </a:t>
          </a:r>
          <a:r>
            <a:rPr lang="en-US" sz="2000"/>
            <a:t/>
          </a:r>
          <a:br>
            <a:rPr lang="en-US" sz="2000"/>
          </a:br>
          <a:r>
            <a:rPr lang="en-US" sz="2000"/>
            <a:t>                     </a:t>
          </a:r>
          <a:r>
            <a:rPr lang="en-US" sz="2000" baseline="0"/>
            <a:t> </a:t>
          </a:r>
          <a:r>
            <a:rPr lang="ru-RU" sz="2000"/>
            <a:t>д.86. оф.1А</a:t>
          </a:r>
          <a:r>
            <a:rPr lang="en-US" sz="20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                                </a:t>
          </a:r>
          <a:endParaRPr lang="ru-RU" sz="200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itchFamily="34" charset="0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1247775</xdr:colOff>
      <xdr:row>2</xdr:row>
      <xdr:rowOff>155938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C606F6C-32AB-4805-A4E9-E1956792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0" y="0"/>
          <a:ext cx="2838450" cy="689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190915</xdr:colOff>
      <xdr:row>20</xdr:row>
      <xdr:rowOff>17807</xdr:rowOff>
    </xdr:from>
    <xdr:to>
      <xdr:col>14</xdr:col>
      <xdr:colOff>1302</xdr:colOff>
      <xdr:row>21</xdr:row>
      <xdr:rowOff>163167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1CE7C4B-D992-4811-922F-B7B46C453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4" t="22906" r="1042" b="24586"/>
        <a:stretch/>
      </xdr:blipFill>
      <xdr:spPr>
        <a:xfrm>
          <a:off x="12722502" y="4838285"/>
          <a:ext cx="1450343" cy="551208"/>
        </a:xfrm>
        <a:prstGeom prst="rect">
          <a:avLst/>
        </a:prstGeom>
      </xdr:spPr>
    </xdr:pic>
    <xdr:clientData/>
  </xdr:twoCellAnchor>
  <xdr:twoCellAnchor editAs="oneCell">
    <xdr:from>
      <xdr:col>12</xdr:col>
      <xdr:colOff>176421</xdr:colOff>
      <xdr:row>8</xdr:row>
      <xdr:rowOff>42655</xdr:rowOff>
    </xdr:from>
    <xdr:to>
      <xdr:col>13</xdr:col>
      <xdr:colOff>699111</xdr:colOff>
      <xdr:row>9</xdr:row>
      <xdr:rowOff>190499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161C127-E11A-4552-A61F-33666B364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4" t="22906" r="1042" b="24586"/>
        <a:stretch/>
      </xdr:blipFill>
      <xdr:spPr>
        <a:xfrm>
          <a:off x="12708008" y="2254112"/>
          <a:ext cx="1450343" cy="553692"/>
        </a:xfrm>
        <a:prstGeom prst="rect">
          <a:avLst/>
        </a:prstGeom>
      </xdr:spPr>
    </xdr:pic>
    <xdr:clientData/>
  </xdr:twoCellAnchor>
  <xdr:twoCellAnchor editAs="oneCell">
    <xdr:from>
      <xdr:col>12</xdr:col>
      <xdr:colOff>470485</xdr:colOff>
      <xdr:row>31</xdr:row>
      <xdr:rowOff>165237</xdr:rowOff>
    </xdr:from>
    <xdr:to>
      <xdr:col>14</xdr:col>
      <xdr:colOff>35201</xdr:colOff>
      <xdr:row>33</xdr:row>
      <xdr:rowOff>345571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EA91CBF-178C-4619-B9D0-E0ECB1F01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6610" r="-495"/>
        <a:stretch/>
      </xdr:blipFill>
      <xdr:spPr>
        <a:xfrm>
          <a:off x="13002072" y="7387672"/>
          <a:ext cx="1204672" cy="790763"/>
        </a:xfrm>
        <a:prstGeom prst="rect">
          <a:avLst/>
        </a:prstGeom>
      </xdr:spPr>
    </xdr:pic>
    <xdr:clientData/>
  </xdr:twoCellAnchor>
  <xdr:twoCellAnchor editAs="oneCell">
    <xdr:from>
      <xdr:col>11</xdr:col>
      <xdr:colOff>1055852</xdr:colOff>
      <xdr:row>32</xdr:row>
      <xdr:rowOff>21535</xdr:rowOff>
    </xdr:from>
    <xdr:to>
      <xdr:col>12</xdr:col>
      <xdr:colOff>116593</xdr:colOff>
      <xdr:row>33</xdr:row>
      <xdr:rowOff>182030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3516FBFC-31C4-4B84-98FA-67DB069E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874" y="7451035"/>
          <a:ext cx="220306" cy="566343"/>
        </a:xfrm>
        <a:prstGeom prst="rect">
          <a:avLst/>
        </a:prstGeom>
      </xdr:spPr>
    </xdr:pic>
    <xdr:clientData/>
  </xdr:twoCellAnchor>
  <xdr:twoCellAnchor editAs="oneCell">
    <xdr:from>
      <xdr:col>11</xdr:col>
      <xdr:colOff>963200</xdr:colOff>
      <xdr:row>7</xdr:row>
      <xdr:rowOff>545824</xdr:rowOff>
    </xdr:from>
    <xdr:to>
      <xdr:col>12</xdr:col>
      <xdr:colOff>87382</xdr:colOff>
      <xdr:row>9</xdr:row>
      <xdr:rowOff>277882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2C873C2-9C13-4D28-A39E-8A0F04527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04" t="1" r="30158" b="5410"/>
        <a:stretch/>
      </xdr:blipFill>
      <xdr:spPr>
        <a:xfrm>
          <a:off x="12335222" y="2160933"/>
          <a:ext cx="283747" cy="682487"/>
        </a:xfrm>
        <a:prstGeom prst="rect">
          <a:avLst/>
        </a:prstGeom>
      </xdr:spPr>
    </xdr:pic>
    <xdr:clientData/>
  </xdr:twoCellAnchor>
  <xdr:twoCellAnchor editAs="oneCell">
    <xdr:from>
      <xdr:col>11</xdr:col>
      <xdr:colOff>995125</xdr:colOff>
      <xdr:row>20</xdr:row>
      <xdr:rowOff>1243</xdr:rowOff>
    </xdr:from>
    <xdr:to>
      <xdr:col>12</xdr:col>
      <xdr:colOff>85310</xdr:colOff>
      <xdr:row>21</xdr:row>
      <xdr:rowOff>203752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528A305-AC38-4030-93AE-56C8E779C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8" r="12150" b="1837"/>
        <a:stretch/>
      </xdr:blipFill>
      <xdr:spPr>
        <a:xfrm>
          <a:off x="12367147" y="4821721"/>
          <a:ext cx="249750" cy="608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922193</xdr:colOff>
      <xdr:row>0</xdr:row>
      <xdr:rowOff>689338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0B78E0A-FFA1-497A-9CDE-DC1A1729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0" y="0"/>
          <a:ext cx="2838450" cy="689338"/>
        </a:xfrm>
        <a:prstGeom prst="rect">
          <a:avLst/>
        </a:prstGeom>
      </xdr:spPr>
    </xdr:pic>
    <xdr:clientData/>
  </xdr:twoCellAnchor>
  <xdr:twoCellAnchor editAs="oneCell">
    <xdr:from>
      <xdr:col>10</xdr:col>
      <xdr:colOff>330574</xdr:colOff>
      <xdr:row>8</xdr:row>
      <xdr:rowOff>316006</xdr:rowOff>
    </xdr:from>
    <xdr:to>
      <xdr:col>11</xdr:col>
      <xdr:colOff>11767</xdr:colOff>
      <xdr:row>10</xdr:row>
      <xdr:rowOff>96931</xdr:rowOff>
    </xdr:to>
    <xdr:pic>
      <xdr:nvPicPr>
        <xdr:cNvPr id="10" name="Рисунок 9" descr="Вектор Палец нажимает кнопку воспроизведения значок векторной линии цифровые технологии для просмотра мультимедиа видео в мобильном приложении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1CCD4B2-37F0-47E2-A8A7-DA042681A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0927" y="2691653"/>
          <a:ext cx="790575" cy="800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332255</xdr:colOff>
      <xdr:row>20</xdr:row>
      <xdr:rowOff>309842</xdr:rowOff>
    </xdr:from>
    <xdr:to>
      <xdr:col>11</xdr:col>
      <xdr:colOff>13448</xdr:colOff>
      <xdr:row>22</xdr:row>
      <xdr:rowOff>90767</xdr:rowOff>
    </xdr:to>
    <xdr:pic>
      <xdr:nvPicPr>
        <xdr:cNvPr id="11" name="Рисунок 10" descr="Вектор Палец нажимает кнопку воспроизведения значок векторной линии цифровые технологии для просмотра мультимедиа видео в мобильном приложении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D3EF313-DB4E-4173-81F5-E74418E28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2608" y="5733489"/>
          <a:ext cx="790575" cy="800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382120</xdr:colOff>
      <xdr:row>32</xdr:row>
      <xdr:rowOff>335056</xdr:rowOff>
    </xdr:from>
    <xdr:to>
      <xdr:col>11</xdr:col>
      <xdr:colOff>63313</xdr:colOff>
      <xdr:row>34</xdr:row>
      <xdr:rowOff>96931</xdr:rowOff>
    </xdr:to>
    <xdr:pic>
      <xdr:nvPicPr>
        <xdr:cNvPr id="12" name="Рисунок 11" descr="Вектор Палец нажимает кнопку воспроизведения значок векторной линии цифровые технологии для просмотра мультимедиа видео в мобильном приложении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723773-AA2D-4542-B30C-6BEF39E7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2473" y="8806703"/>
          <a:ext cx="790575" cy="792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100852</xdr:colOff>
      <xdr:row>9</xdr:row>
      <xdr:rowOff>212911</xdr:rowOff>
    </xdr:from>
    <xdr:ext cx="150618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A603376-D8AA-42B2-B701-04A5DF2EF328}"/>
            </a:ext>
          </a:extLst>
        </xdr:cNvPr>
        <xdr:cNvSpPr txBox="1"/>
      </xdr:nvSpPr>
      <xdr:spPr>
        <a:xfrm>
          <a:off x="10286999" y="3003176"/>
          <a:ext cx="15061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Смотреть видеообзор</a:t>
          </a:r>
        </a:p>
      </xdr:txBody>
    </xdr:sp>
    <xdr:clientData/>
  </xdr:oneCellAnchor>
  <xdr:oneCellAnchor>
    <xdr:from>
      <xdr:col>9</xdr:col>
      <xdr:colOff>96371</xdr:colOff>
      <xdr:row>21</xdr:row>
      <xdr:rowOff>163605</xdr:rowOff>
    </xdr:from>
    <xdr:ext cx="1506182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C6BC357-4527-4B1D-8F4B-9D858B34C266}"/>
            </a:ext>
          </a:extLst>
        </xdr:cNvPr>
        <xdr:cNvSpPr txBox="1"/>
      </xdr:nvSpPr>
      <xdr:spPr>
        <a:xfrm>
          <a:off x="10282518" y="6001870"/>
          <a:ext cx="15061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Смотреть видеообзор</a:t>
          </a:r>
        </a:p>
      </xdr:txBody>
    </xdr:sp>
    <xdr:clientData/>
  </xdr:oneCellAnchor>
  <xdr:oneCellAnchor>
    <xdr:from>
      <xdr:col>9</xdr:col>
      <xdr:colOff>136711</xdr:colOff>
      <xdr:row>33</xdr:row>
      <xdr:rowOff>203946</xdr:rowOff>
    </xdr:from>
    <xdr:ext cx="1506182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31BF7CB-C1BE-4DE4-9A22-A554E4C4CCC7}"/>
            </a:ext>
          </a:extLst>
        </xdr:cNvPr>
        <xdr:cNvSpPr txBox="1"/>
      </xdr:nvSpPr>
      <xdr:spPr>
        <a:xfrm>
          <a:off x="10322858" y="9090211"/>
          <a:ext cx="15061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Смотреть видеообзор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281609</xdr:colOff>
      <xdr:row>22</xdr:row>
      <xdr:rowOff>131353</xdr:rowOff>
    </xdr:from>
    <xdr:to>
      <xdr:col>11</xdr:col>
      <xdr:colOff>506041</xdr:colOff>
      <xdr:row>25</xdr:row>
      <xdr:rowOff>35876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29DC76A-E333-4FE3-A0BD-CE5C28B5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979" y="5374244"/>
          <a:ext cx="1069258" cy="724502"/>
        </a:xfrm>
        <a:prstGeom prst="rect">
          <a:avLst/>
        </a:prstGeom>
      </xdr:spPr>
    </xdr:pic>
    <xdr:clientData/>
  </xdr:twoCellAnchor>
  <xdr:twoCellAnchor editAs="oneCell">
    <xdr:from>
      <xdr:col>10</xdr:col>
      <xdr:colOff>224849</xdr:colOff>
      <xdr:row>32</xdr:row>
      <xdr:rowOff>127744</xdr:rowOff>
    </xdr:from>
    <xdr:to>
      <xdr:col>11</xdr:col>
      <xdr:colOff>670890</xdr:colOff>
      <xdr:row>35</xdr:row>
      <xdr:rowOff>169876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4F1B16D-877B-4E15-B130-B8615720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8219" y="7582092"/>
          <a:ext cx="1290867" cy="862110"/>
        </a:xfrm>
        <a:prstGeom prst="rect">
          <a:avLst/>
        </a:prstGeom>
      </xdr:spPr>
    </xdr:pic>
    <xdr:clientData/>
  </xdr:twoCellAnchor>
  <xdr:twoCellAnchor editAs="oneCell">
    <xdr:from>
      <xdr:col>10</xdr:col>
      <xdr:colOff>480075</xdr:colOff>
      <xdr:row>39</xdr:row>
      <xdr:rowOff>24907</xdr:rowOff>
    </xdr:from>
    <xdr:to>
      <xdr:col>11</xdr:col>
      <xdr:colOff>383953</xdr:colOff>
      <xdr:row>41</xdr:row>
      <xdr:rowOff>8283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99A35C5-D78B-4E09-AE40-A3F4DCD92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3445" y="9102646"/>
          <a:ext cx="748704" cy="596289"/>
        </a:xfrm>
        <a:prstGeom prst="rect">
          <a:avLst/>
        </a:prstGeom>
      </xdr:spPr>
    </xdr:pic>
    <xdr:clientData/>
  </xdr:twoCellAnchor>
  <xdr:twoCellAnchor editAs="oneCell">
    <xdr:from>
      <xdr:col>9</xdr:col>
      <xdr:colOff>969066</xdr:colOff>
      <xdr:row>33</xdr:row>
      <xdr:rowOff>132717</xdr:rowOff>
    </xdr:from>
    <xdr:to>
      <xdr:col>10</xdr:col>
      <xdr:colOff>171364</xdr:colOff>
      <xdr:row>34</xdr:row>
      <xdr:rowOff>160579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F906AA5-0D0E-4D2B-80D6-D93F2E774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2" t="15512" r="26269" b="14925"/>
        <a:stretch/>
      </xdr:blipFill>
      <xdr:spPr>
        <a:xfrm>
          <a:off x="9790044" y="7794130"/>
          <a:ext cx="444690" cy="433710"/>
        </a:xfrm>
        <a:prstGeom prst="rect">
          <a:avLst/>
        </a:prstGeom>
      </xdr:spPr>
    </xdr:pic>
    <xdr:clientData/>
  </xdr:twoCellAnchor>
  <xdr:twoCellAnchor editAs="oneCell">
    <xdr:from>
      <xdr:col>9</xdr:col>
      <xdr:colOff>1013272</xdr:colOff>
      <xdr:row>23</xdr:row>
      <xdr:rowOff>22362</xdr:rowOff>
    </xdr:from>
    <xdr:to>
      <xdr:col>10</xdr:col>
      <xdr:colOff>182217</xdr:colOff>
      <xdr:row>25</xdr:row>
      <xdr:rowOff>26455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B7A75D9-E0A2-4EBB-9AEF-BE11187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250" y="5472319"/>
          <a:ext cx="411337" cy="617006"/>
        </a:xfrm>
        <a:prstGeom prst="rect">
          <a:avLst/>
        </a:prstGeom>
      </xdr:spPr>
    </xdr:pic>
    <xdr:clientData/>
  </xdr:twoCellAnchor>
  <xdr:twoCellAnchor editAs="oneCell">
    <xdr:from>
      <xdr:col>9</xdr:col>
      <xdr:colOff>1104048</xdr:colOff>
      <xdr:row>38</xdr:row>
      <xdr:rowOff>190113</xdr:rowOff>
    </xdr:from>
    <xdr:to>
      <xdr:col>10</xdr:col>
      <xdr:colOff>149085</xdr:colOff>
      <xdr:row>40</xdr:row>
      <xdr:rowOff>196863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9E1478A-CE09-4B9F-94AB-0422C9BB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26" y="9060787"/>
          <a:ext cx="287429" cy="619663"/>
        </a:xfrm>
        <a:prstGeom prst="rect">
          <a:avLst/>
        </a:prstGeom>
      </xdr:spPr>
    </xdr:pic>
    <xdr:clientData/>
  </xdr:twoCellAnchor>
  <xdr:twoCellAnchor editAs="oneCell">
    <xdr:from>
      <xdr:col>10</xdr:col>
      <xdr:colOff>107742</xdr:colOff>
      <xdr:row>16</xdr:row>
      <xdr:rowOff>2483</xdr:rowOff>
    </xdr:from>
    <xdr:to>
      <xdr:col>11</xdr:col>
      <xdr:colOff>713259</xdr:colOff>
      <xdr:row>17</xdr:row>
      <xdr:rowOff>150327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7F4B9D1-EBC2-403D-8323-48A7CB31C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4" t="22906" r="1042" b="24586"/>
        <a:stretch/>
      </xdr:blipFill>
      <xdr:spPr>
        <a:xfrm>
          <a:off x="10171112" y="3837331"/>
          <a:ext cx="1450343" cy="553692"/>
        </a:xfrm>
        <a:prstGeom prst="rect">
          <a:avLst/>
        </a:prstGeom>
      </xdr:spPr>
    </xdr:pic>
    <xdr:clientData/>
  </xdr:twoCellAnchor>
  <xdr:twoCellAnchor editAs="oneCell">
    <xdr:from>
      <xdr:col>9</xdr:col>
      <xdr:colOff>977348</xdr:colOff>
      <xdr:row>15</xdr:row>
      <xdr:rowOff>165651</xdr:rowOff>
    </xdr:from>
    <xdr:to>
      <xdr:col>10</xdr:col>
      <xdr:colOff>18703</xdr:colOff>
      <xdr:row>17</xdr:row>
      <xdr:rowOff>237710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103A782-7CB2-4754-AA6B-0C131140F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04" t="1" r="30158" b="5410"/>
        <a:stretch/>
      </xdr:blipFill>
      <xdr:spPr>
        <a:xfrm>
          <a:off x="9798326" y="3793434"/>
          <a:ext cx="283747" cy="682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0</xdr:row>
      <xdr:rowOff>689338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8C293B0-5A59-4A44-85C2-7C6E57E0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0" y="0"/>
          <a:ext cx="2838450" cy="689338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16</xdr:row>
      <xdr:rowOff>295275</xdr:rowOff>
    </xdr:from>
    <xdr:to>
      <xdr:col>9</xdr:col>
      <xdr:colOff>1057275</xdr:colOff>
      <xdr:row>18</xdr:row>
      <xdr:rowOff>66675</xdr:rowOff>
    </xdr:to>
    <xdr:pic>
      <xdr:nvPicPr>
        <xdr:cNvPr id="14" name="Рисунок 13" descr="Вектор Палец нажимает кнопку воспроизведения значок векторной линии цифровые технологии для просмотра мультимедиа видео в мобильном приложении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71FAF8C-7D0A-4F14-B052-CD92B9F87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8291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17</xdr:row>
      <xdr:rowOff>161925</xdr:rowOff>
    </xdr:from>
    <xdr:ext cx="1506182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06D74A8-02AB-4E0E-BA0F-027C1F9DE6AD}"/>
            </a:ext>
          </a:extLst>
        </xdr:cNvPr>
        <xdr:cNvSpPr txBox="1"/>
      </xdr:nvSpPr>
      <xdr:spPr>
        <a:xfrm>
          <a:off x="8353425" y="5105400"/>
          <a:ext cx="15061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Смотреть видеообзор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342790</xdr:colOff>
      <xdr:row>6</xdr:row>
      <xdr:rowOff>281608</xdr:rowOff>
    </xdr:from>
    <xdr:to>
      <xdr:col>13</xdr:col>
      <xdr:colOff>721540</xdr:colOff>
      <xdr:row>9</xdr:row>
      <xdr:rowOff>19975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8359C77-98CB-442A-9C87-24E1E1486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0355" y="1921565"/>
          <a:ext cx="1132467" cy="740562"/>
        </a:xfrm>
        <a:prstGeom prst="rect">
          <a:avLst/>
        </a:prstGeom>
      </xdr:spPr>
    </xdr:pic>
    <xdr:clientData/>
  </xdr:twoCellAnchor>
  <xdr:twoCellAnchor editAs="oneCell">
    <xdr:from>
      <xdr:col>12</xdr:col>
      <xdr:colOff>418744</xdr:colOff>
      <xdr:row>11</xdr:row>
      <xdr:rowOff>152986</xdr:rowOff>
    </xdr:from>
    <xdr:to>
      <xdr:col>13</xdr:col>
      <xdr:colOff>636492</xdr:colOff>
      <xdr:row>13</xdr:row>
      <xdr:rowOff>200532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DDC6BE9-3744-437A-9852-D11FA9FE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0353" y="3192703"/>
          <a:ext cx="971465" cy="6521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290598</xdr:colOff>
      <xdr:row>37</xdr:row>
      <xdr:rowOff>111705</xdr:rowOff>
    </xdr:from>
    <xdr:to>
      <xdr:col>13</xdr:col>
      <xdr:colOff>639076</xdr:colOff>
      <xdr:row>40</xdr:row>
      <xdr:rowOff>66833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72E88392-7626-47B3-827E-5E0C9F24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048" y="8541330"/>
          <a:ext cx="1100953" cy="774278"/>
        </a:xfrm>
        <a:prstGeom prst="rect">
          <a:avLst/>
        </a:prstGeom>
      </xdr:spPr>
    </xdr:pic>
    <xdr:clientData/>
  </xdr:twoCellAnchor>
  <xdr:twoCellAnchor editAs="oneCell">
    <xdr:from>
      <xdr:col>12</xdr:col>
      <xdr:colOff>532527</xdr:colOff>
      <xdr:row>26</xdr:row>
      <xdr:rowOff>12667</xdr:rowOff>
    </xdr:from>
    <xdr:to>
      <xdr:col>13</xdr:col>
      <xdr:colOff>604631</xdr:colOff>
      <xdr:row>27</xdr:row>
      <xdr:rowOff>180175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F7F8510-F64F-49D1-9B7C-3FCD393C8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4" t="4847" r="3967" b="6751"/>
        <a:stretch/>
      </xdr:blipFill>
      <xdr:spPr>
        <a:xfrm>
          <a:off x="12360092" y="6448254"/>
          <a:ext cx="825821" cy="573356"/>
        </a:xfrm>
        <a:prstGeom prst="rect">
          <a:avLst/>
        </a:prstGeom>
      </xdr:spPr>
    </xdr:pic>
    <xdr:clientData/>
  </xdr:twoCellAnchor>
  <xdr:twoCellAnchor editAs="oneCell">
    <xdr:from>
      <xdr:col>12</xdr:col>
      <xdr:colOff>58647</xdr:colOff>
      <xdr:row>7</xdr:row>
      <xdr:rowOff>60900</xdr:rowOff>
    </xdr:from>
    <xdr:to>
      <xdr:col>12</xdr:col>
      <xdr:colOff>256762</xdr:colOff>
      <xdr:row>8</xdr:row>
      <xdr:rowOff>177757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A895006-60F2-4691-8D8A-87FEF388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6212" y="2090139"/>
          <a:ext cx="198115" cy="522705"/>
        </a:xfrm>
        <a:prstGeom prst="rect">
          <a:avLst/>
        </a:prstGeom>
      </xdr:spPr>
    </xdr:pic>
    <xdr:clientData/>
  </xdr:twoCellAnchor>
  <xdr:twoCellAnchor editAs="oneCell">
    <xdr:from>
      <xdr:col>11</xdr:col>
      <xdr:colOff>743486</xdr:colOff>
      <xdr:row>38</xdr:row>
      <xdr:rowOff>100538</xdr:rowOff>
    </xdr:from>
    <xdr:to>
      <xdr:col>12</xdr:col>
      <xdr:colOff>36108</xdr:colOff>
      <xdr:row>39</xdr:row>
      <xdr:rowOff>84891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C8CD72A-3234-43FD-BDF5-94F412384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4508" y="9335647"/>
          <a:ext cx="385927" cy="390201"/>
        </a:xfrm>
        <a:prstGeom prst="rect">
          <a:avLst/>
        </a:prstGeom>
      </xdr:spPr>
    </xdr:pic>
    <xdr:clientData/>
  </xdr:twoCellAnchor>
  <xdr:twoCellAnchor editAs="oneCell">
    <xdr:from>
      <xdr:col>12</xdr:col>
      <xdr:colOff>81448</xdr:colOff>
      <xdr:row>12</xdr:row>
      <xdr:rowOff>45699</xdr:rowOff>
    </xdr:from>
    <xdr:to>
      <xdr:col>12</xdr:col>
      <xdr:colOff>280736</xdr:colOff>
      <xdr:row>13</xdr:row>
      <xdr:rowOff>165652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FAB9C41-BE04-4FB6-A94C-FE73FC25B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9013" y="3284199"/>
          <a:ext cx="199288" cy="525801"/>
        </a:xfrm>
        <a:prstGeom prst="rect">
          <a:avLst/>
        </a:prstGeom>
      </xdr:spPr>
    </xdr:pic>
    <xdr:clientData/>
  </xdr:twoCellAnchor>
  <xdr:twoCellAnchor editAs="oneCell">
    <xdr:from>
      <xdr:col>12</xdr:col>
      <xdr:colOff>110096</xdr:colOff>
      <xdr:row>26</xdr:row>
      <xdr:rowOff>32934</xdr:rowOff>
    </xdr:from>
    <xdr:to>
      <xdr:col>12</xdr:col>
      <xdr:colOff>306456</xdr:colOff>
      <xdr:row>27</xdr:row>
      <xdr:rowOff>145159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82E364E-2C51-4266-8524-ACF54953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7661" y="6468521"/>
          <a:ext cx="196360" cy="518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</xdr:colOff>
      <xdr:row>0</xdr:row>
      <xdr:rowOff>689338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7061258-E0C2-4ADE-B981-0F1A8D04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0" y="0"/>
          <a:ext cx="2838450" cy="6893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8</xdr:row>
      <xdr:rowOff>57150</xdr:rowOff>
    </xdr:from>
    <xdr:to>
      <xdr:col>13</xdr:col>
      <xdr:colOff>632437</xdr:colOff>
      <xdr:row>9</xdr:row>
      <xdr:rowOff>489517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3F211D0-0C53-40FC-BE84-E995F27B0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4" t="22906" r="1042" b="24586"/>
        <a:stretch/>
      </xdr:blipFill>
      <xdr:spPr>
        <a:xfrm>
          <a:off x="12182475" y="2152650"/>
          <a:ext cx="2185012" cy="841942"/>
        </a:xfrm>
        <a:prstGeom prst="rect">
          <a:avLst/>
        </a:prstGeom>
      </xdr:spPr>
    </xdr:pic>
    <xdr:clientData/>
  </xdr:twoCellAnchor>
  <xdr:twoCellAnchor editAs="oneCell">
    <xdr:from>
      <xdr:col>11</xdr:col>
      <xdr:colOff>984834</xdr:colOff>
      <xdr:row>20</xdr:row>
      <xdr:rowOff>11759</xdr:rowOff>
    </xdr:from>
    <xdr:to>
      <xdr:col>13</xdr:col>
      <xdr:colOff>504824</xdr:colOff>
      <xdr:row>22</xdr:row>
      <xdr:rowOff>78871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AF907EA-9FB4-46C8-B7BC-B844089D0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6610" r="-495"/>
        <a:stretch/>
      </xdr:blipFill>
      <xdr:spPr>
        <a:xfrm>
          <a:off x="12633909" y="5126684"/>
          <a:ext cx="1605965" cy="1067237"/>
        </a:xfrm>
        <a:prstGeom prst="rect">
          <a:avLst/>
        </a:prstGeom>
      </xdr:spPr>
    </xdr:pic>
    <xdr:clientData/>
  </xdr:twoCellAnchor>
  <xdr:twoCellAnchor editAs="oneCell">
    <xdr:from>
      <xdr:col>11</xdr:col>
      <xdr:colOff>216530</xdr:colOff>
      <xdr:row>20</xdr:row>
      <xdr:rowOff>107260</xdr:rowOff>
    </xdr:from>
    <xdr:to>
      <xdr:col>11</xdr:col>
      <xdr:colOff>535694</xdr:colOff>
      <xdr:row>21</xdr:row>
      <xdr:rowOff>514351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FC0FED0-00B4-47AB-806F-A7380546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605" y="5222185"/>
          <a:ext cx="319164" cy="816666"/>
        </a:xfrm>
        <a:prstGeom prst="rect">
          <a:avLst/>
        </a:prstGeom>
      </xdr:spPr>
    </xdr:pic>
    <xdr:clientData/>
  </xdr:twoCellAnchor>
  <xdr:twoCellAnchor editAs="oneCell">
    <xdr:from>
      <xdr:col>11</xdr:col>
      <xdr:colOff>153063</xdr:colOff>
      <xdr:row>8</xdr:row>
      <xdr:rowOff>76200</xdr:rowOff>
    </xdr:from>
    <xdr:to>
      <xdr:col>11</xdr:col>
      <xdr:colOff>485774</xdr:colOff>
      <xdr:row>9</xdr:row>
      <xdr:rowOff>473996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6D06C5C-CAC8-4BDF-86E9-BE9219EFA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8" r="12150" b="1837"/>
        <a:stretch/>
      </xdr:blipFill>
      <xdr:spPr>
        <a:xfrm>
          <a:off x="11802138" y="2171700"/>
          <a:ext cx="332711" cy="8073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971550</xdr:colOff>
      <xdr:row>0</xdr:row>
      <xdr:rowOff>689338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64AEE0C-C1A3-43F3-A1A6-B3313405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0" y="0"/>
          <a:ext cx="2838450" cy="689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44"/>
  <sheetViews>
    <sheetView showGridLines="0" tabSelected="1" zoomScaleNormal="100" zoomScaleSheetLayoutView="85" workbookViewId="0">
      <selection activeCell="R9" sqref="R9"/>
    </sheetView>
  </sheetViews>
  <sheetFormatPr defaultRowHeight="14.4"/>
  <cols>
    <col min="13" max="17" width="9.109375" customWidth="1"/>
    <col min="18" max="18" width="9.33203125" customWidth="1"/>
  </cols>
  <sheetData>
    <row r="4" spans="1:28" ht="174.75" customHeight="1"/>
    <row r="5" spans="1:28">
      <c r="A5" s="4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17"/>
      <c r="N5" s="17"/>
      <c r="O5" s="1"/>
    </row>
    <row r="6" spans="1:28" ht="28.8">
      <c r="A6" s="6"/>
      <c r="B6" s="3"/>
      <c r="C6" s="3"/>
      <c r="D6" s="3"/>
      <c r="E6" s="3"/>
      <c r="F6" s="17"/>
      <c r="G6" s="18"/>
      <c r="H6" s="3"/>
      <c r="I6" s="3"/>
      <c r="J6" s="3"/>
      <c r="K6" s="3"/>
      <c r="L6" s="3"/>
    </row>
    <row r="7" spans="1:28">
      <c r="A7" s="6"/>
      <c r="B7" s="3"/>
      <c r="C7" s="3"/>
      <c r="D7" s="3"/>
      <c r="E7" s="3"/>
      <c r="F7" s="3"/>
      <c r="G7" s="16"/>
      <c r="H7" s="3"/>
      <c r="I7" s="3"/>
      <c r="J7" s="3"/>
      <c r="K7" s="3"/>
      <c r="L7" s="3"/>
    </row>
    <row r="8" spans="1:28">
      <c r="A8" s="6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28">
      <c r="A9" s="6"/>
      <c r="B9" s="3"/>
      <c r="C9" s="3"/>
      <c r="D9" s="3"/>
      <c r="E9" s="3"/>
      <c r="F9" s="3"/>
      <c r="G9" s="9"/>
      <c r="H9" s="3"/>
      <c r="I9" s="3"/>
      <c r="J9" s="3"/>
      <c r="K9" s="3"/>
      <c r="L9" s="3"/>
    </row>
    <row r="10" spans="1:28" ht="18">
      <c r="A10" s="6"/>
      <c r="B10" s="3"/>
      <c r="C10" s="3"/>
      <c r="D10" s="3"/>
      <c r="E10" s="3"/>
      <c r="F10" s="3"/>
      <c r="G10" s="10"/>
      <c r="H10" s="3"/>
      <c r="I10" s="3"/>
      <c r="J10" s="3"/>
      <c r="K10" s="3"/>
      <c r="L10" s="3"/>
    </row>
    <row r="11" spans="1:28" ht="28.8">
      <c r="A11" s="6"/>
      <c r="B11" s="3"/>
      <c r="C11" s="3"/>
      <c r="D11" s="3"/>
      <c r="E11" s="3"/>
      <c r="F11" s="3"/>
      <c r="G11" s="11"/>
      <c r="H11" s="3"/>
      <c r="I11" s="3"/>
      <c r="J11" s="3"/>
      <c r="K11" s="3"/>
      <c r="L11" s="3"/>
      <c r="AB11" s="15"/>
    </row>
    <row r="12" spans="1:28" ht="18">
      <c r="A12" s="6"/>
      <c r="B12" s="3"/>
      <c r="C12" s="3"/>
      <c r="D12" s="3"/>
      <c r="E12" s="3"/>
      <c r="F12" s="3"/>
      <c r="G12" s="19"/>
      <c r="H12" s="3"/>
      <c r="I12" s="3"/>
      <c r="J12" s="3"/>
      <c r="K12" s="3"/>
      <c r="L12" s="3"/>
      <c r="AB12" s="16"/>
    </row>
    <row r="13" spans="1:28" ht="18">
      <c r="A13" s="6"/>
      <c r="B13" s="3"/>
      <c r="C13" s="3"/>
      <c r="D13" s="3"/>
      <c r="E13" s="3"/>
      <c r="F13" s="3"/>
      <c r="G13" s="11"/>
      <c r="H13" s="3"/>
      <c r="I13" s="3"/>
      <c r="J13" s="3"/>
      <c r="K13" s="3"/>
      <c r="L13" s="3"/>
    </row>
    <row r="14" spans="1:28" ht="18">
      <c r="A14" s="6"/>
      <c r="B14" s="3"/>
      <c r="C14" s="3"/>
      <c r="D14" s="3"/>
      <c r="E14" s="3"/>
      <c r="F14" s="3"/>
      <c r="G14" s="19"/>
      <c r="H14" s="3"/>
      <c r="I14" s="3"/>
      <c r="J14" s="3"/>
      <c r="K14" s="3"/>
      <c r="L14" s="3"/>
    </row>
    <row r="15" spans="1:28" ht="18">
      <c r="A15" s="6"/>
      <c r="B15" s="3"/>
      <c r="C15" s="3"/>
      <c r="D15" s="3"/>
      <c r="E15" s="3"/>
      <c r="F15" s="3"/>
      <c r="G15" s="11"/>
      <c r="H15" s="3"/>
      <c r="I15" s="3"/>
      <c r="J15" s="3"/>
      <c r="K15" s="3"/>
      <c r="L15" s="3"/>
      <c r="AB15" s="10"/>
    </row>
    <row r="16" spans="1:28" ht="18">
      <c r="A16" s="6"/>
      <c r="B16" s="3"/>
      <c r="C16" s="3"/>
      <c r="D16" s="3"/>
      <c r="E16" s="3"/>
      <c r="F16" s="3"/>
      <c r="G16" s="19"/>
      <c r="H16" s="3"/>
      <c r="I16" s="3"/>
      <c r="J16" s="3"/>
      <c r="K16" s="3"/>
      <c r="L16" s="3"/>
      <c r="AB16" s="11"/>
    </row>
    <row r="17" spans="1:28" ht="18">
      <c r="A17" s="6"/>
      <c r="B17" s="3"/>
      <c r="C17" s="3"/>
      <c r="D17" s="3"/>
      <c r="E17" s="3"/>
      <c r="F17" s="3"/>
      <c r="G17" s="19"/>
      <c r="H17" s="3"/>
      <c r="I17" s="3"/>
      <c r="J17" s="3"/>
      <c r="K17" s="3"/>
      <c r="L17" s="3"/>
      <c r="AB17" s="12"/>
    </row>
    <row r="18" spans="1:28" ht="18">
      <c r="A18" s="6"/>
      <c r="B18" s="3"/>
      <c r="C18" s="3"/>
      <c r="D18" s="3"/>
      <c r="E18" s="3"/>
      <c r="F18" s="3"/>
      <c r="G18" s="19"/>
      <c r="H18" s="3"/>
      <c r="I18" s="3"/>
      <c r="J18" s="3"/>
      <c r="K18" s="3"/>
      <c r="L18" s="3"/>
      <c r="AB18" s="11"/>
    </row>
    <row r="19" spans="1:28" ht="18">
      <c r="A19" s="6"/>
      <c r="B19" s="3"/>
      <c r="C19" s="3"/>
      <c r="D19" s="3"/>
      <c r="E19" s="3"/>
      <c r="F19" s="3"/>
      <c r="G19" s="20"/>
      <c r="H19" s="3"/>
      <c r="I19" s="3"/>
      <c r="J19" s="3"/>
      <c r="K19" s="3"/>
      <c r="L19" s="3"/>
      <c r="AB19" s="12"/>
    </row>
    <row r="20" spans="1:28" ht="18">
      <c r="A20" s="6"/>
      <c r="B20" s="3"/>
      <c r="C20" s="3"/>
      <c r="D20" s="3"/>
      <c r="E20" s="3"/>
      <c r="F20" s="3"/>
      <c r="G20" s="19"/>
      <c r="H20" s="3"/>
      <c r="I20" s="3"/>
      <c r="J20" s="3"/>
      <c r="K20" s="3"/>
      <c r="L20" s="3"/>
      <c r="AB20" s="11"/>
    </row>
    <row r="21" spans="1:28" ht="18">
      <c r="A21" s="6"/>
      <c r="B21" s="3"/>
      <c r="C21" s="3"/>
      <c r="D21" s="3"/>
      <c r="E21" s="3"/>
      <c r="F21" s="3"/>
      <c r="G21" s="20"/>
      <c r="H21" s="3"/>
      <c r="I21" s="3"/>
      <c r="J21" s="3"/>
      <c r="K21" s="3"/>
      <c r="L21" s="3"/>
      <c r="AB21" s="12"/>
    </row>
    <row r="22" spans="1:28" ht="18">
      <c r="A22" s="6"/>
      <c r="B22" s="3"/>
      <c r="C22" s="3"/>
      <c r="D22" s="3"/>
      <c r="E22" s="3"/>
      <c r="F22" s="3"/>
      <c r="G22" s="19"/>
      <c r="H22" s="3"/>
      <c r="I22" s="3"/>
      <c r="J22" s="3"/>
      <c r="K22" s="3"/>
      <c r="L22" s="3"/>
    </row>
    <row r="23" spans="1:28" ht="18">
      <c r="A23" s="6"/>
      <c r="B23" s="3"/>
      <c r="C23" s="3"/>
      <c r="D23" s="3"/>
      <c r="E23" s="3"/>
      <c r="F23" s="3"/>
      <c r="G23" s="20"/>
      <c r="H23" s="3"/>
      <c r="I23" s="3"/>
      <c r="J23" s="3"/>
      <c r="K23" s="3"/>
      <c r="L23" s="3"/>
    </row>
    <row r="24" spans="1:28" ht="18">
      <c r="A24" s="6"/>
      <c r="B24" s="3"/>
      <c r="C24" s="3"/>
      <c r="D24" s="3"/>
      <c r="E24" s="3"/>
      <c r="F24" s="3"/>
      <c r="G24" s="19"/>
      <c r="H24" s="3"/>
      <c r="I24" s="3"/>
      <c r="J24" s="3"/>
      <c r="K24" s="3"/>
      <c r="L24" s="3"/>
    </row>
    <row r="25" spans="1:28" ht="18">
      <c r="A25" s="6"/>
      <c r="B25" s="3"/>
      <c r="C25" s="3"/>
      <c r="D25" s="3"/>
      <c r="E25" s="3"/>
      <c r="F25" s="3"/>
      <c r="G25" s="11"/>
      <c r="H25" s="3"/>
      <c r="I25" s="3"/>
      <c r="J25" s="3"/>
      <c r="K25" s="3"/>
      <c r="L25" s="3"/>
    </row>
    <row r="26" spans="1:28" ht="18">
      <c r="A26" s="6"/>
      <c r="B26" s="3"/>
      <c r="C26" s="3"/>
      <c r="D26" s="3"/>
      <c r="E26" s="3"/>
      <c r="F26" s="3"/>
      <c r="G26" s="19"/>
      <c r="H26" s="3"/>
      <c r="I26" s="3"/>
      <c r="J26" s="3"/>
      <c r="K26" s="3"/>
      <c r="L26" s="3"/>
    </row>
    <row r="27" spans="1:28" ht="18">
      <c r="A27" s="6"/>
      <c r="B27" s="3"/>
      <c r="C27" s="3"/>
      <c r="D27" s="3"/>
      <c r="E27" s="3"/>
      <c r="F27" s="3"/>
      <c r="G27" s="11"/>
      <c r="H27" s="3"/>
      <c r="I27" s="3"/>
      <c r="J27" s="3"/>
      <c r="K27" s="3"/>
      <c r="L27" s="3"/>
    </row>
    <row r="28" spans="1:28" ht="18">
      <c r="A28" s="6"/>
      <c r="B28" s="3"/>
      <c r="C28" s="3"/>
      <c r="D28" s="3"/>
      <c r="E28" s="3"/>
      <c r="F28" s="3"/>
      <c r="G28" s="19"/>
      <c r="H28" s="3"/>
      <c r="I28" s="3"/>
      <c r="J28" s="3"/>
      <c r="K28" s="3"/>
      <c r="L28" s="3"/>
    </row>
    <row r="29" spans="1:28" ht="18">
      <c r="A29" s="6"/>
      <c r="B29" s="3"/>
      <c r="C29" s="3"/>
      <c r="D29" s="3"/>
      <c r="E29" s="3"/>
      <c r="F29" s="3"/>
      <c r="G29" s="11"/>
      <c r="H29" s="3"/>
      <c r="I29" s="3"/>
      <c r="J29" s="3"/>
      <c r="K29" s="3"/>
      <c r="L29" s="3"/>
    </row>
    <row r="30" spans="1:28" ht="18">
      <c r="A30" s="6"/>
      <c r="B30" s="3"/>
      <c r="C30" s="3"/>
      <c r="D30" s="3"/>
      <c r="E30" s="3"/>
      <c r="F30" s="3"/>
      <c r="G30" s="19"/>
      <c r="H30" s="3"/>
      <c r="I30" s="3"/>
      <c r="J30" s="3"/>
      <c r="K30" s="3"/>
      <c r="L30" s="3"/>
    </row>
    <row r="31" spans="1:28" ht="18">
      <c r="A31" s="6"/>
      <c r="B31" s="3"/>
      <c r="C31" s="3"/>
      <c r="D31" s="3"/>
      <c r="E31" s="3"/>
      <c r="F31" s="3"/>
      <c r="G31" s="11"/>
      <c r="H31" s="3"/>
      <c r="I31" s="3"/>
      <c r="J31" s="3"/>
      <c r="K31" s="3"/>
      <c r="L31" s="3"/>
    </row>
    <row r="32" spans="1:28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5.6">
      <c r="A36" s="13"/>
      <c r="B36" s="3"/>
      <c r="C36" s="3"/>
      <c r="D36" s="3"/>
      <c r="E36" s="3"/>
      <c r="F36" s="3"/>
      <c r="G36" s="3"/>
      <c r="H36" s="3"/>
      <c r="I36" s="3"/>
      <c r="J36" s="3"/>
      <c r="K36" s="17"/>
      <c r="L36" s="17"/>
    </row>
    <row r="37" spans="1:12">
      <c r="A37" s="6"/>
      <c r="B37" s="3"/>
      <c r="C37" s="3"/>
      <c r="D37" s="3"/>
      <c r="E37" s="3"/>
      <c r="F37" s="3"/>
      <c r="G37" s="3"/>
      <c r="H37" s="3"/>
      <c r="I37" s="3"/>
      <c r="J37" s="3"/>
      <c r="K37" s="17"/>
      <c r="L37" s="17"/>
    </row>
    <row r="38" spans="1:12">
      <c r="A38" s="14"/>
      <c r="B38" s="3"/>
      <c r="C38" s="3"/>
      <c r="D38" s="21"/>
      <c r="E38" s="3"/>
      <c r="F38" s="3"/>
      <c r="G38" s="3"/>
      <c r="H38" s="3"/>
      <c r="I38" s="3"/>
      <c r="J38" s="3"/>
      <c r="K38" s="17"/>
      <c r="L38" s="17"/>
    </row>
    <row r="39" spans="1:12">
      <c r="A39" s="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4"/>
      <c r="B40" s="3"/>
      <c r="C40" s="3"/>
      <c r="D40" s="21"/>
      <c r="E40" s="3"/>
      <c r="F40" s="3"/>
      <c r="G40" s="3"/>
      <c r="H40" s="3"/>
      <c r="I40" s="3"/>
      <c r="J40" s="17"/>
      <c r="K40" s="17"/>
      <c r="L40" s="17"/>
    </row>
    <row r="41" spans="1:12">
      <c r="A41" s="6"/>
      <c r="B41" s="3"/>
      <c r="C41" s="3"/>
      <c r="D41" s="3"/>
      <c r="E41" s="3"/>
      <c r="F41" s="3"/>
      <c r="G41" s="3"/>
      <c r="H41" s="3"/>
      <c r="I41" s="17"/>
      <c r="J41" s="17"/>
      <c r="K41" s="17"/>
      <c r="L41" s="17"/>
    </row>
    <row r="42" spans="1:12">
      <c r="B42" s="3"/>
      <c r="C42" s="3"/>
      <c r="D42" s="3"/>
      <c r="E42" s="3"/>
      <c r="F42" s="3"/>
      <c r="G42" s="3"/>
      <c r="H42" s="3"/>
    </row>
    <row r="43" spans="1:12">
      <c r="B43" s="3"/>
      <c r="C43" s="3"/>
      <c r="D43" s="3"/>
      <c r="E43" s="3"/>
      <c r="F43" s="3"/>
      <c r="G43" s="3"/>
      <c r="H43" s="3"/>
    </row>
    <row r="44" spans="1:12">
      <c r="B44" s="3"/>
      <c r="C44" s="3"/>
      <c r="D44" s="3"/>
      <c r="E44" s="3"/>
      <c r="F44" s="3"/>
      <c r="G44" s="3"/>
      <c r="H44" s="3"/>
      <c r="I44" s="3"/>
      <c r="J44" s="3"/>
    </row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showGridLines="0" zoomScaleNormal="100" zoomScaleSheetLayoutView="100" workbookViewId="0"/>
  </sheetViews>
  <sheetFormatPr defaultRowHeight="14.4"/>
  <cols>
    <col min="1" max="1" width="23.88671875" style="25" customWidth="1"/>
    <col min="2" max="2" width="30.44140625" style="25" customWidth="1"/>
    <col min="3" max="3" width="16.109375" style="25" customWidth="1"/>
    <col min="4" max="4" width="16.88671875" style="25" customWidth="1"/>
    <col min="5" max="5" width="17" style="25" customWidth="1"/>
  </cols>
  <sheetData>
    <row r="1" spans="1:5" ht="15.6">
      <c r="A1" s="2"/>
      <c r="B1" s="2"/>
      <c r="C1" s="2"/>
      <c r="E1" s="2"/>
    </row>
    <row r="2" spans="1:5" ht="25.8">
      <c r="A2" s="33"/>
      <c r="B2" s="2"/>
      <c r="C2" s="2"/>
      <c r="E2" s="136" t="s">
        <v>190</v>
      </c>
    </row>
    <row r="3" spans="1:5" ht="20.25" customHeight="1">
      <c r="A3" s="2"/>
      <c r="B3" s="2"/>
      <c r="C3" s="2"/>
      <c r="D3" s="27"/>
      <c r="E3" s="28"/>
    </row>
    <row r="4" spans="1:5" ht="17.399999999999999">
      <c r="A4" s="138" t="s">
        <v>3</v>
      </c>
      <c r="B4" s="138"/>
      <c r="C4" s="98" t="s">
        <v>191</v>
      </c>
      <c r="D4" s="98" t="s">
        <v>199</v>
      </c>
      <c r="E4" s="98" t="s">
        <v>4</v>
      </c>
    </row>
    <row r="5" spans="1:5" ht="20.100000000000001" customHeight="1">
      <c r="A5" s="99" t="s">
        <v>7</v>
      </c>
      <c r="B5" s="99"/>
      <c r="C5" s="100">
        <f>'Бытовые сплит-системы'!J5</f>
        <v>0</v>
      </c>
      <c r="D5" s="101">
        <f>'Бытовые сплит-системы'!N5</f>
        <v>0</v>
      </c>
      <c r="E5" s="101">
        <f>'Бытовые сплит-системы'!N4</f>
        <v>0</v>
      </c>
    </row>
    <row r="6" spans="1:5" ht="20.100000000000001" customHeight="1">
      <c r="A6" s="99" t="s">
        <v>8</v>
      </c>
      <c r="B6" s="99"/>
      <c r="C6" s="100">
        <f>'Мультисплит-системы'!H5</f>
        <v>0</v>
      </c>
      <c r="D6" s="101">
        <f>'Мультисплит-системы'!L5</f>
        <v>0</v>
      </c>
      <c r="E6" s="101">
        <f>'Мультисплит-системы'!L4</f>
        <v>0</v>
      </c>
    </row>
    <row r="7" spans="1:5" ht="20.100000000000001" customHeight="1">
      <c r="A7" s="99" t="s">
        <v>9</v>
      </c>
      <c r="B7" s="99"/>
      <c r="C7" s="100">
        <f>'Полупромышленные сплит-системы'!J4</f>
        <v>0</v>
      </c>
      <c r="D7" s="101">
        <f>'Полупромышленные сплит-системы'!N4</f>
        <v>0</v>
      </c>
      <c r="E7" s="101">
        <f>'Полупромышленные сплит-системы'!N3</f>
        <v>0</v>
      </c>
    </row>
    <row r="8" spans="1:5" ht="20.100000000000001" customHeight="1" thickBot="1">
      <c r="A8" s="99" t="s">
        <v>212</v>
      </c>
      <c r="B8" s="99"/>
      <c r="C8" s="100">
        <f>'Зимние комплекты'!J5</f>
        <v>0</v>
      </c>
      <c r="D8" s="101">
        <f>'Зимние комплекты'!N5</f>
        <v>0</v>
      </c>
      <c r="E8" s="101">
        <f>'Зимние комплекты'!N4</f>
        <v>0</v>
      </c>
    </row>
    <row r="9" spans="1:5" ht="20.100000000000001" customHeight="1" thickBot="1">
      <c r="A9" s="102" t="s">
        <v>6</v>
      </c>
      <c r="B9" s="103"/>
      <c r="C9" s="104">
        <f>SUM(C5:C8)</f>
        <v>0</v>
      </c>
      <c r="D9" s="105">
        <f>SUM(D5:D8)</f>
        <v>0</v>
      </c>
      <c r="E9" s="105">
        <f>SUM(E5:E8)</f>
        <v>0</v>
      </c>
    </row>
  </sheetData>
  <protectedRanges>
    <protectedRange sqref="B4" name="Диапазон1"/>
  </protectedRanges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"/>
  <sheetViews>
    <sheetView showGridLines="0" zoomScale="85" zoomScaleNormal="85" zoomScaleSheetLayoutView="100" workbookViewId="0">
      <selection activeCell="B62" sqref="B62"/>
    </sheetView>
  </sheetViews>
  <sheetFormatPr defaultColWidth="49.6640625" defaultRowHeight="15.6"/>
  <cols>
    <col min="1" max="1" width="28.6640625" style="71" customWidth="1"/>
    <col min="2" max="2" width="18.88671875" style="71" bestFit="1" customWidth="1"/>
    <col min="3" max="3" width="15" style="72" customWidth="1"/>
    <col min="4" max="4" width="12.44140625" style="73" customWidth="1"/>
    <col min="5" max="5" width="20.33203125" style="73" customWidth="1"/>
    <col min="6" max="6" width="17.44140625" style="73" customWidth="1"/>
    <col min="7" max="7" width="12.5546875" style="73" customWidth="1"/>
    <col min="8" max="8" width="7.88671875" style="73" bestFit="1" customWidth="1"/>
    <col min="9" max="9" width="19.44140625" style="74" customWidth="1"/>
    <col min="10" max="10" width="17.33203125" style="74" customWidth="1"/>
    <col min="11" max="11" width="16.5546875" style="74" customWidth="1"/>
    <col min="12" max="12" width="17.44140625" style="73" customWidth="1"/>
    <col min="13" max="13" width="13.88671875" style="73" customWidth="1"/>
    <col min="14" max="14" width="10.6640625" style="73" customWidth="1"/>
    <col min="15" max="15" width="12.5546875" customWidth="1"/>
  </cols>
  <sheetData>
    <row r="1" spans="1:15" s="31" customFormat="1" ht="62.25" customHeight="1">
      <c r="B1" s="107"/>
      <c r="C1" s="106"/>
      <c r="D1" s="107"/>
      <c r="E1" s="106"/>
      <c r="F1" s="107"/>
      <c r="G1" s="106"/>
      <c r="H1" s="107"/>
      <c r="I1" s="106"/>
      <c r="J1" s="107"/>
      <c r="K1" s="106"/>
      <c r="L1" s="107"/>
      <c r="M1" s="36"/>
      <c r="N1" s="137" t="s">
        <v>7</v>
      </c>
    </row>
    <row r="2" spans="1:15" s="31" customFormat="1" ht="3" customHeight="1">
      <c r="A2" s="37"/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5" s="31" customFormat="1" ht="16.2" thickBo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5" s="31" customFormat="1" ht="16.2" thickBot="1">
      <c r="A4" s="38"/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1" t="s">
        <v>5</v>
      </c>
      <c r="N4" s="42">
        <f>SUMPRODUCT(H11:H50,N11:N50)</f>
        <v>0</v>
      </c>
    </row>
    <row r="5" spans="1:15" s="31" customFormat="1" ht="18" thickBot="1">
      <c r="A5" s="38"/>
      <c r="B5" s="39"/>
      <c r="C5" s="40"/>
      <c r="D5" s="41" t="s">
        <v>14</v>
      </c>
      <c r="E5" s="43">
        <v>0</v>
      </c>
      <c r="F5" s="40"/>
      <c r="G5" s="40"/>
      <c r="H5" s="40"/>
      <c r="I5" s="41" t="s">
        <v>3</v>
      </c>
      <c r="J5" s="44">
        <f>SUM(K11:K50)</f>
        <v>0</v>
      </c>
      <c r="K5" s="40"/>
      <c r="L5" s="40"/>
      <c r="M5" s="41" t="s">
        <v>196</v>
      </c>
      <c r="N5" s="42">
        <f>SUMPRODUCT(H11:H50,M11:M50)</f>
        <v>0</v>
      </c>
    </row>
    <row r="6" spans="1:15" s="31" customFormat="1">
      <c r="A6" s="38"/>
      <c r="B6" s="39"/>
      <c r="C6" s="40"/>
      <c r="D6" s="40"/>
      <c r="E6" s="40"/>
      <c r="F6" s="41"/>
      <c r="G6" s="45"/>
      <c r="H6" s="40"/>
      <c r="I6" s="46"/>
      <c r="J6" s="46"/>
      <c r="K6" s="47"/>
      <c r="L6" s="40"/>
      <c r="M6" s="46"/>
      <c r="N6" s="48"/>
    </row>
    <row r="7" spans="1:15" s="30" customFormat="1">
      <c r="A7" s="149" t="s">
        <v>1</v>
      </c>
      <c r="B7" s="49" t="s">
        <v>16</v>
      </c>
      <c r="C7" s="149" t="s">
        <v>11</v>
      </c>
      <c r="D7" s="149"/>
      <c r="E7" s="148" t="s">
        <v>58</v>
      </c>
      <c r="F7" s="148" t="s">
        <v>59</v>
      </c>
      <c r="G7" s="148" t="s">
        <v>178</v>
      </c>
      <c r="H7" s="148" t="s">
        <v>2</v>
      </c>
      <c r="I7" s="148" t="s">
        <v>60</v>
      </c>
      <c r="J7" s="148" t="s">
        <v>61</v>
      </c>
      <c r="K7" s="148" t="s">
        <v>62</v>
      </c>
      <c r="L7" s="148" t="s">
        <v>18</v>
      </c>
      <c r="M7" s="148" t="s">
        <v>197</v>
      </c>
      <c r="N7" s="148" t="s">
        <v>4</v>
      </c>
      <c r="O7"/>
    </row>
    <row r="8" spans="1:15" s="30" customFormat="1" ht="37.5" customHeight="1">
      <c r="A8" s="149"/>
      <c r="B8" s="49" t="s">
        <v>17</v>
      </c>
      <c r="C8" s="49" t="s">
        <v>12</v>
      </c>
      <c r="D8" s="49" t="s">
        <v>13</v>
      </c>
      <c r="E8" s="148"/>
      <c r="F8" s="148"/>
      <c r="G8" s="148"/>
      <c r="H8" s="148"/>
      <c r="I8" s="148"/>
      <c r="J8" s="148"/>
      <c r="K8" s="148"/>
      <c r="L8" s="148"/>
      <c r="M8" s="148"/>
      <c r="N8" s="148"/>
    </row>
    <row r="9" spans="1:15" s="7" customFormat="1" ht="32.25" customHeight="1">
      <c r="A9" s="139" t="s">
        <v>19</v>
      </c>
      <c r="B9" s="139"/>
      <c r="C9" s="139"/>
      <c r="D9" s="139"/>
      <c r="E9" s="139"/>
      <c r="F9" s="139"/>
      <c r="G9" s="139"/>
      <c r="H9" s="50"/>
      <c r="I9" s="51"/>
      <c r="J9" s="51"/>
      <c r="K9" s="51"/>
      <c r="L9" s="52"/>
      <c r="M9" s="53"/>
      <c r="N9" s="53"/>
    </row>
    <row r="10" spans="1:15" ht="47.25" customHeight="1" thickBot="1">
      <c r="A10" s="140" t="s">
        <v>186</v>
      </c>
      <c r="B10" s="140"/>
      <c r="C10" s="140"/>
      <c r="D10" s="140"/>
      <c r="E10" s="140"/>
      <c r="F10" s="140"/>
      <c r="G10" s="140"/>
      <c r="H10" s="141"/>
      <c r="I10" s="140"/>
      <c r="J10" s="140"/>
      <c r="K10" s="140"/>
      <c r="L10" s="140"/>
      <c r="M10" s="140"/>
      <c r="N10" s="140"/>
    </row>
    <row r="11" spans="1:15">
      <c r="A11" s="142" t="str">
        <f>CONCATENATE(B11,"/",B12)</f>
        <v>EKSF-20HNS/EKOF-20HNS</v>
      </c>
      <c r="B11" s="54" t="s">
        <v>25</v>
      </c>
      <c r="C11" s="143">
        <v>2.35</v>
      </c>
      <c r="D11" s="143">
        <v>2.5</v>
      </c>
      <c r="E11" s="144">
        <f t="shared" ref="E11" si="0">F11+F12</f>
        <v>43590</v>
      </c>
      <c r="F11" s="55">
        <v>17430</v>
      </c>
      <c r="G11" s="145">
        <v>41300</v>
      </c>
      <c r="H11" s="56"/>
      <c r="I11" s="147">
        <f>J11+J12</f>
        <v>43590</v>
      </c>
      <c r="J11" s="57">
        <f>ROUND(F11*(1-$E$5),2)</f>
        <v>17430</v>
      </c>
      <c r="K11" s="57">
        <f t="shared" ref="K11:K20" si="1">H11*J11</f>
        <v>0</v>
      </c>
      <c r="L11" s="58" t="s">
        <v>27</v>
      </c>
      <c r="M11" s="58">
        <v>7.0000000000000007E-2</v>
      </c>
      <c r="N11" s="58">
        <v>9.1999999999999993</v>
      </c>
    </row>
    <row r="12" spans="1:15">
      <c r="A12" s="142"/>
      <c r="B12" s="54" t="s">
        <v>26</v>
      </c>
      <c r="C12" s="143"/>
      <c r="D12" s="143"/>
      <c r="E12" s="144"/>
      <c r="F12" s="55">
        <v>26160</v>
      </c>
      <c r="G12" s="146"/>
      <c r="H12" s="59"/>
      <c r="I12" s="147"/>
      <c r="J12" s="57">
        <f t="shared" ref="J12:J20" si="2">ROUND(F12*(1-$E$5),2)</f>
        <v>26160</v>
      </c>
      <c r="K12" s="57">
        <f t="shared" si="1"/>
        <v>0</v>
      </c>
      <c r="L12" s="58" t="s">
        <v>28</v>
      </c>
      <c r="M12" s="58">
        <v>0.13</v>
      </c>
      <c r="N12" s="58">
        <v>22.8</v>
      </c>
    </row>
    <row r="13" spans="1:15">
      <c r="A13" s="142" t="str">
        <f t="shared" ref="A13" si="3">CONCATENATE(B13,"/",B14)</f>
        <v>EKSF-25HNS/EKOF-25HNS</v>
      </c>
      <c r="B13" s="54" t="s">
        <v>93</v>
      </c>
      <c r="C13" s="143">
        <v>2.65</v>
      </c>
      <c r="D13" s="143">
        <v>2.8</v>
      </c>
      <c r="E13" s="144">
        <f t="shared" ref="E13" si="4">F13+F14</f>
        <v>47590</v>
      </c>
      <c r="F13" s="55">
        <v>19030</v>
      </c>
      <c r="G13" s="145">
        <v>45000</v>
      </c>
      <c r="H13" s="59"/>
      <c r="I13" s="147">
        <f>J13+J14</f>
        <v>47590</v>
      </c>
      <c r="J13" s="57">
        <f t="shared" si="2"/>
        <v>19030</v>
      </c>
      <c r="K13" s="57">
        <f t="shared" si="1"/>
        <v>0</v>
      </c>
      <c r="L13" s="58" t="s">
        <v>27</v>
      </c>
      <c r="M13" s="58">
        <v>7.0000000000000007E-2</v>
      </c>
      <c r="N13" s="58">
        <v>9</v>
      </c>
    </row>
    <row r="14" spans="1:15">
      <c r="A14" s="142"/>
      <c r="B14" s="54" t="s">
        <v>176</v>
      </c>
      <c r="C14" s="143"/>
      <c r="D14" s="143"/>
      <c r="E14" s="144"/>
      <c r="F14" s="55">
        <v>28560</v>
      </c>
      <c r="G14" s="146"/>
      <c r="H14" s="59"/>
      <c r="I14" s="147"/>
      <c r="J14" s="57">
        <f t="shared" si="2"/>
        <v>28560</v>
      </c>
      <c r="K14" s="57">
        <f t="shared" si="1"/>
        <v>0</v>
      </c>
      <c r="L14" s="58" t="s">
        <v>28</v>
      </c>
      <c r="M14" s="58">
        <v>0.13</v>
      </c>
      <c r="N14" s="58">
        <v>23</v>
      </c>
    </row>
    <row r="15" spans="1:15">
      <c r="A15" s="142" t="str">
        <f t="shared" ref="A15" si="5">CONCATENATE(B15,"/",B16)</f>
        <v>EKSF-35HNS/EKOF-35HNS</v>
      </c>
      <c r="B15" s="54" t="s">
        <v>94</v>
      </c>
      <c r="C15" s="143">
        <v>3.5</v>
      </c>
      <c r="D15" s="143">
        <v>3.4</v>
      </c>
      <c r="E15" s="144">
        <f t="shared" ref="E15" si="6">F15+F16</f>
        <v>52800</v>
      </c>
      <c r="F15" s="55">
        <v>21750</v>
      </c>
      <c r="G15" s="145">
        <v>49800</v>
      </c>
      <c r="H15" s="59"/>
      <c r="I15" s="147">
        <f>J15+J16</f>
        <v>52800</v>
      </c>
      <c r="J15" s="57">
        <f t="shared" si="2"/>
        <v>21750</v>
      </c>
      <c r="K15" s="57">
        <f t="shared" si="1"/>
        <v>0</v>
      </c>
      <c r="L15" s="58" t="s">
        <v>29</v>
      </c>
      <c r="M15" s="58">
        <v>7.0000000000000007E-2</v>
      </c>
      <c r="N15" s="58">
        <v>10</v>
      </c>
    </row>
    <row r="16" spans="1:15">
      <c r="A16" s="142"/>
      <c r="B16" s="54" t="s">
        <v>118</v>
      </c>
      <c r="C16" s="143"/>
      <c r="D16" s="143"/>
      <c r="E16" s="144"/>
      <c r="F16" s="55">
        <v>31050</v>
      </c>
      <c r="G16" s="146"/>
      <c r="H16" s="59"/>
      <c r="I16" s="147"/>
      <c r="J16" s="57">
        <f t="shared" si="2"/>
        <v>31050</v>
      </c>
      <c r="K16" s="57">
        <f t="shared" si="1"/>
        <v>0</v>
      </c>
      <c r="L16" s="58" t="s">
        <v>31</v>
      </c>
      <c r="M16" s="58">
        <v>0.18</v>
      </c>
      <c r="N16" s="58">
        <v>28</v>
      </c>
    </row>
    <row r="17" spans="1:14">
      <c r="A17" s="142" t="str">
        <f t="shared" ref="A17" si="7">CONCATENATE(B17,"/",B18)</f>
        <v>EKSF-50HNS/EKOF-50HNS</v>
      </c>
      <c r="B17" s="54" t="s">
        <v>95</v>
      </c>
      <c r="C17" s="143">
        <v>4.5999999999999996</v>
      </c>
      <c r="D17" s="143">
        <v>5.2</v>
      </c>
      <c r="E17" s="144">
        <f t="shared" ref="E17" si="8">F17+F18</f>
        <v>82540</v>
      </c>
      <c r="F17" s="55">
        <v>26870</v>
      </c>
      <c r="G17" s="145">
        <v>77800</v>
      </c>
      <c r="H17" s="59"/>
      <c r="I17" s="147">
        <f>J17+J18</f>
        <v>82540</v>
      </c>
      <c r="J17" s="57">
        <f t="shared" si="2"/>
        <v>26870</v>
      </c>
      <c r="K17" s="57">
        <f t="shared" si="1"/>
        <v>0</v>
      </c>
      <c r="L17" s="58" t="s">
        <v>30</v>
      </c>
      <c r="M17" s="58">
        <v>0.12</v>
      </c>
      <c r="N17" s="58">
        <v>16</v>
      </c>
    </row>
    <row r="18" spans="1:14">
      <c r="A18" s="142"/>
      <c r="B18" s="54" t="s">
        <v>119</v>
      </c>
      <c r="C18" s="143"/>
      <c r="D18" s="143"/>
      <c r="E18" s="144"/>
      <c r="F18" s="55">
        <v>55670</v>
      </c>
      <c r="G18" s="146"/>
      <c r="H18" s="59"/>
      <c r="I18" s="147"/>
      <c r="J18" s="57">
        <f t="shared" si="2"/>
        <v>55670</v>
      </c>
      <c r="K18" s="57">
        <f t="shared" si="1"/>
        <v>0</v>
      </c>
      <c r="L18" s="58" t="s">
        <v>31</v>
      </c>
      <c r="M18" s="58">
        <v>0.18</v>
      </c>
      <c r="N18" s="58">
        <v>29</v>
      </c>
    </row>
    <row r="19" spans="1:14">
      <c r="A19" s="142" t="str">
        <f t="shared" ref="A19" si="9">CONCATENATE(B19,"/",B20)</f>
        <v>EKSF-70HNS/EKOF-70HNS</v>
      </c>
      <c r="B19" s="54" t="s">
        <v>96</v>
      </c>
      <c r="C19" s="143">
        <v>6.15</v>
      </c>
      <c r="D19" s="143">
        <v>6.2</v>
      </c>
      <c r="E19" s="144">
        <f t="shared" ref="E19" si="10">F19+F20</f>
        <v>102390</v>
      </c>
      <c r="F19" s="55">
        <v>33690</v>
      </c>
      <c r="G19" s="145">
        <v>96300</v>
      </c>
      <c r="H19" s="59"/>
      <c r="I19" s="147">
        <f>J19+J20</f>
        <v>102390</v>
      </c>
      <c r="J19" s="57">
        <f t="shared" si="2"/>
        <v>33690</v>
      </c>
      <c r="K19" s="57">
        <f t="shared" si="1"/>
        <v>0</v>
      </c>
      <c r="L19" s="58" t="s">
        <v>30</v>
      </c>
      <c r="M19" s="58">
        <v>0.12</v>
      </c>
      <c r="N19" s="58">
        <v>15</v>
      </c>
    </row>
    <row r="20" spans="1:14" ht="16.2" thickBot="1">
      <c r="A20" s="142"/>
      <c r="B20" s="54" t="s">
        <v>120</v>
      </c>
      <c r="C20" s="143"/>
      <c r="D20" s="143"/>
      <c r="E20" s="144"/>
      <c r="F20" s="55">
        <v>68700</v>
      </c>
      <c r="G20" s="146"/>
      <c r="H20" s="60"/>
      <c r="I20" s="147"/>
      <c r="J20" s="57">
        <f t="shared" si="2"/>
        <v>68700</v>
      </c>
      <c r="K20" s="57">
        <f t="shared" si="1"/>
        <v>0</v>
      </c>
      <c r="L20" s="58" t="s">
        <v>32</v>
      </c>
      <c r="M20" s="58">
        <v>0.25</v>
      </c>
      <c r="N20" s="58">
        <v>38.5</v>
      </c>
    </row>
    <row r="21" spans="1:14" s="7" customFormat="1" ht="32.25" customHeight="1">
      <c r="A21" s="139" t="s">
        <v>20</v>
      </c>
      <c r="B21" s="139"/>
      <c r="C21" s="139"/>
      <c r="D21" s="139"/>
      <c r="E21" s="139"/>
      <c r="F21" s="139"/>
      <c r="G21" s="139"/>
      <c r="H21" s="50"/>
      <c r="I21" s="51"/>
      <c r="J21" s="51"/>
      <c r="K21" s="51"/>
      <c r="L21" s="52"/>
      <c r="M21" s="53"/>
      <c r="N21" s="53"/>
    </row>
    <row r="22" spans="1:14" ht="47.25" customHeight="1" thickBot="1">
      <c r="A22" s="150" t="s">
        <v>185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2"/>
    </row>
    <row r="23" spans="1:14">
      <c r="A23" s="142" t="str">
        <f t="shared" ref="A23:A31" si="11">CONCATENATE(B23,"/",B24)</f>
        <v>EKSF-20HN/EKOF-20HN</v>
      </c>
      <c r="B23" s="54" t="s">
        <v>40</v>
      </c>
      <c r="C23" s="143">
        <v>2.25</v>
      </c>
      <c r="D23" s="143">
        <v>2.2999999999999998</v>
      </c>
      <c r="E23" s="144">
        <f>F23+F24</f>
        <v>30490</v>
      </c>
      <c r="F23" s="55">
        <v>12200</v>
      </c>
      <c r="G23" s="145">
        <v>30000</v>
      </c>
      <c r="H23" s="56"/>
      <c r="I23" s="147">
        <f>J23+J24</f>
        <v>30490</v>
      </c>
      <c r="J23" s="57">
        <f t="shared" ref="J23:J32" si="12">ROUND(F23*(1-$E$5),2)</f>
        <v>12200</v>
      </c>
      <c r="K23" s="57">
        <f t="shared" ref="K23:K32" si="13">H23*J23</f>
        <v>0</v>
      </c>
      <c r="L23" s="58" t="s">
        <v>27</v>
      </c>
      <c r="M23" s="58">
        <v>7.0000000000000007E-2</v>
      </c>
      <c r="N23" s="58">
        <v>9.1999999999999993</v>
      </c>
    </row>
    <row r="24" spans="1:14">
      <c r="A24" s="142"/>
      <c r="B24" s="54" t="s">
        <v>41</v>
      </c>
      <c r="C24" s="143"/>
      <c r="D24" s="143"/>
      <c r="E24" s="144"/>
      <c r="F24" s="55">
        <v>18290</v>
      </c>
      <c r="G24" s="146"/>
      <c r="H24" s="59"/>
      <c r="I24" s="147"/>
      <c r="J24" s="57">
        <f t="shared" si="12"/>
        <v>18290</v>
      </c>
      <c r="K24" s="57">
        <f t="shared" si="13"/>
        <v>0</v>
      </c>
      <c r="L24" s="58" t="s">
        <v>28</v>
      </c>
      <c r="M24" s="58">
        <v>0.13</v>
      </c>
      <c r="N24" s="58">
        <v>24.3</v>
      </c>
    </row>
    <row r="25" spans="1:14">
      <c r="A25" s="142" t="str">
        <f t="shared" si="11"/>
        <v>EKSF-25HN/EKOF-25HN</v>
      </c>
      <c r="B25" s="54" t="s">
        <v>33</v>
      </c>
      <c r="C25" s="143">
        <v>2.5499999999999998</v>
      </c>
      <c r="D25" s="143">
        <v>2.65</v>
      </c>
      <c r="E25" s="144">
        <f>F25+F26</f>
        <v>32710</v>
      </c>
      <c r="F25" s="55">
        <v>13090</v>
      </c>
      <c r="G25" s="145">
        <v>32200</v>
      </c>
      <c r="H25" s="59"/>
      <c r="I25" s="147">
        <f>J25+J26</f>
        <v>32710</v>
      </c>
      <c r="J25" s="57">
        <f t="shared" si="12"/>
        <v>13090</v>
      </c>
      <c r="K25" s="57">
        <f t="shared" si="13"/>
        <v>0</v>
      </c>
      <c r="L25" s="58" t="s">
        <v>27</v>
      </c>
      <c r="M25" s="58">
        <v>7.0000000000000007E-2</v>
      </c>
      <c r="N25" s="58">
        <v>9.1999999999999993</v>
      </c>
    </row>
    <row r="26" spans="1:14">
      <c r="A26" s="142"/>
      <c r="B26" s="54" t="s">
        <v>177</v>
      </c>
      <c r="C26" s="143"/>
      <c r="D26" s="143"/>
      <c r="E26" s="144"/>
      <c r="F26" s="55">
        <v>19620</v>
      </c>
      <c r="G26" s="146"/>
      <c r="H26" s="59"/>
      <c r="I26" s="147"/>
      <c r="J26" s="57">
        <f t="shared" si="12"/>
        <v>19620</v>
      </c>
      <c r="K26" s="57">
        <f t="shared" si="13"/>
        <v>0</v>
      </c>
      <c r="L26" s="58" t="s">
        <v>28</v>
      </c>
      <c r="M26" s="58">
        <v>0.13</v>
      </c>
      <c r="N26" s="58">
        <v>26.7</v>
      </c>
    </row>
    <row r="27" spans="1:14">
      <c r="A27" s="142" t="str">
        <f t="shared" si="11"/>
        <v>EKSF-35HN/EKOF-35HN</v>
      </c>
      <c r="B27" s="54" t="s">
        <v>34</v>
      </c>
      <c r="C27" s="143">
        <v>3.25</v>
      </c>
      <c r="D27" s="143">
        <v>3.4</v>
      </c>
      <c r="E27" s="144">
        <f>F27+F28</f>
        <v>39770</v>
      </c>
      <c r="F27" s="55">
        <v>15910</v>
      </c>
      <c r="G27" s="145">
        <v>38400</v>
      </c>
      <c r="H27" s="59"/>
      <c r="I27" s="147">
        <f>J27+J28</f>
        <v>39770</v>
      </c>
      <c r="J27" s="57">
        <f t="shared" si="12"/>
        <v>15910</v>
      </c>
      <c r="K27" s="57">
        <f t="shared" si="13"/>
        <v>0</v>
      </c>
      <c r="L27" s="58" t="s">
        <v>29</v>
      </c>
      <c r="M27" s="58">
        <v>7.0000000000000007E-2</v>
      </c>
      <c r="N27" s="58">
        <v>10</v>
      </c>
    </row>
    <row r="28" spans="1:14">
      <c r="A28" s="142"/>
      <c r="B28" s="54" t="s">
        <v>35</v>
      </c>
      <c r="C28" s="143"/>
      <c r="D28" s="143"/>
      <c r="E28" s="144"/>
      <c r="F28" s="55">
        <v>23860</v>
      </c>
      <c r="G28" s="146"/>
      <c r="H28" s="59"/>
      <c r="I28" s="147"/>
      <c r="J28" s="57">
        <f t="shared" si="12"/>
        <v>23860</v>
      </c>
      <c r="K28" s="57">
        <f t="shared" si="13"/>
        <v>0</v>
      </c>
      <c r="L28" s="58" t="s">
        <v>31</v>
      </c>
      <c r="M28" s="58">
        <v>0.18</v>
      </c>
      <c r="N28" s="58">
        <v>30.5</v>
      </c>
    </row>
    <row r="29" spans="1:14">
      <c r="A29" s="142" t="str">
        <f t="shared" si="11"/>
        <v>EKSF-50HN/EKOF-50HN</v>
      </c>
      <c r="B29" s="54" t="s">
        <v>36</v>
      </c>
      <c r="C29" s="143">
        <v>4.8</v>
      </c>
      <c r="D29" s="143">
        <v>5.2</v>
      </c>
      <c r="E29" s="144">
        <f>F29+F30</f>
        <v>66910</v>
      </c>
      <c r="F29" s="55">
        <v>26770</v>
      </c>
      <c r="G29" s="145">
        <v>62100</v>
      </c>
      <c r="H29" s="59"/>
      <c r="I29" s="147">
        <f>J29+J30</f>
        <v>66910</v>
      </c>
      <c r="J29" s="57">
        <f t="shared" si="12"/>
        <v>26770</v>
      </c>
      <c r="K29" s="57">
        <f t="shared" si="13"/>
        <v>0</v>
      </c>
      <c r="L29" s="58" t="s">
        <v>42</v>
      </c>
      <c r="M29" s="58">
        <v>0.1</v>
      </c>
      <c r="N29" s="58">
        <v>13</v>
      </c>
    </row>
    <row r="30" spans="1:14">
      <c r="A30" s="142"/>
      <c r="B30" s="54" t="s">
        <v>37</v>
      </c>
      <c r="C30" s="143"/>
      <c r="D30" s="143"/>
      <c r="E30" s="144"/>
      <c r="F30" s="55">
        <v>40140</v>
      </c>
      <c r="G30" s="146"/>
      <c r="H30" s="59"/>
      <c r="I30" s="147"/>
      <c r="J30" s="57">
        <f t="shared" si="12"/>
        <v>40140</v>
      </c>
      <c r="K30" s="57">
        <f t="shared" si="13"/>
        <v>0</v>
      </c>
      <c r="L30" s="58" t="s">
        <v>43</v>
      </c>
      <c r="M30" s="58">
        <v>0.22</v>
      </c>
      <c r="N30" s="58">
        <v>41</v>
      </c>
    </row>
    <row r="31" spans="1:14">
      <c r="A31" s="142" t="str">
        <f t="shared" si="11"/>
        <v>EKSF-70HN/EKOF-70HN</v>
      </c>
      <c r="B31" s="54" t="s">
        <v>38</v>
      </c>
      <c r="C31" s="143">
        <v>6.2</v>
      </c>
      <c r="D31" s="143">
        <v>6.7</v>
      </c>
      <c r="E31" s="144">
        <f>F31+F32</f>
        <v>81770</v>
      </c>
      <c r="F31" s="55">
        <v>32710</v>
      </c>
      <c r="G31" s="145">
        <v>75600</v>
      </c>
      <c r="H31" s="59"/>
      <c r="I31" s="147">
        <f>J31+J32</f>
        <v>81770</v>
      </c>
      <c r="J31" s="57">
        <f t="shared" si="12"/>
        <v>32710</v>
      </c>
      <c r="K31" s="57">
        <f t="shared" si="13"/>
        <v>0</v>
      </c>
      <c r="L31" s="58" t="s">
        <v>30</v>
      </c>
      <c r="M31" s="58">
        <v>0.12</v>
      </c>
      <c r="N31" s="58">
        <v>16.3</v>
      </c>
    </row>
    <row r="32" spans="1:14" ht="16.2" thickBot="1">
      <c r="A32" s="142"/>
      <c r="B32" s="54" t="s">
        <v>39</v>
      </c>
      <c r="C32" s="143"/>
      <c r="D32" s="143"/>
      <c r="E32" s="144"/>
      <c r="F32" s="55">
        <v>49060</v>
      </c>
      <c r="G32" s="146"/>
      <c r="H32" s="60"/>
      <c r="I32" s="147"/>
      <c r="J32" s="57">
        <f t="shared" si="12"/>
        <v>49060</v>
      </c>
      <c r="K32" s="57">
        <f t="shared" si="13"/>
        <v>0</v>
      </c>
      <c r="L32" s="58" t="s">
        <v>32</v>
      </c>
      <c r="M32" s="58">
        <v>0.25</v>
      </c>
      <c r="N32" s="58">
        <v>46</v>
      </c>
    </row>
    <row r="33" spans="1:15" s="7" customFormat="1" ht="32.25" customHeight="1">
      <c r="A33" s="139" t="s">
        <v>21</v>
      </c>
      <c r="B33" s="139"/>
      <c r="C33" s="139"/>
      <c r="D33" s="139"/>
      <c r="E33" s="139"/>
      <c r="F33" s="139"/>
      <c r="G33" s="139"/>
      <c r="H33" s="50"/>
      <c r="I33" s="51"/>
      <c r="J33" s="51"/>
      <c r="K33" s="51"/>
      <c r="L33" s="52"/>
      <c r="M33" s="53"/>
      <c r="N33" s="53"/>
    </row>
    <row r="34" spans="1:15" ht="48.75" customHeight="1" thickBot="1">
      <c r="A34" s="150" t="s">
        <v>187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2"/>
    </row>
    <row r="35" spans="1:15">
      <c r="A35" s="142" t="str">
        <f t="shared" ref="A35:A45" si="14">CONCATENATE(B35,"/",B36)</f>
        <v>EKSA-20HN/EKOA-20HN</v>
      </c>
      <c r="B35" s="54" t="s">
        <v>44</v>
      </c>
      <c r="C35" s="143">
        <v>2.2000000000000002</v>
      </c>
      <c r="D35" s="143">
        <v>2.2999999999999998</v>
      </c>
      <c r="E35" s="144">
        <f>F35+F36</f>
        <v>22970</v>
      </c>
      <c r="F35" s="55">
        <v>6890</v>
      </c>
      <c r="G35" s="145">
        <v>22800</v>
      </c>
      <c r="H35" s="61"/>
      <c r="I35" s="147">
        <f>J35+J36</f>
        <v>22970</v>
      </c>
      <c r="J35" s="57">
        <f t="shared" ref="J35:J46" si="15">ROUND(F35*(1-$E$5),2)</f>
        <v>6890</v>
      </c>
      <c r="K35" s="57">
        <f t="shared" ref="K35:K46" si="16">H35*J35</f>
        <v>0</v>
      </c>
      <c r="L35" s="58" t="s">
        <v>124</v>
      </c>
      <c r="M35" s="62">
        <v>8.0797499999999994E-2</v>
      </c>
      <c r="N35" s="58">
        <v>10.5</v>
      </c>
    </row>
    <row r="36" spans="1:15">
      <c r="A36" s="142"/>
      <c r="B36" s="54" t="s">
        <v>45</v>
      </c>
      <c r="C36" s="143"/>
      <c r="D36" s="143"/>
      <c r="E36" s="144"/>
      <c r="F36" s="55">
        <v>16080</v>
      </c>
      <c r="G36" s="146"/>
      <c r="H36" s="63"/>
      <c r="I36" s="147"/>
      <c r="J36" s="57">
        <f t="shared" si="15"/>
        <v>16080</v>
      </c>
      <c r="K36" s="57">
        <f t="shared" si="16"/>
        <v>0</v>
      </c>
      <c r="L36" s="58" t="s">
        <v>125</v>
      </c>
      <c r="M36" s="62">
        <v>0.120935</v>
      </c>
      <c r="N36" s="58">
        <v>22</v>
      </c>
    </row>
    <row r="37" spans="1:15">
      <c r="A37" s="142" t="str">
        <f t="shared" si="14"/>
        <v>EKSA-25HN/EKOA-25HN</v>
      </c>
      <c r="B37" s="54" t="s">
        <v>46</v>
      </c>
      <c r="C37" s="143">
        <v>2.65</v>
      </c>
      <c r="D37" s="143">
        <v>2.7</v>
      </c>
      <c r="E37" s="144">
        <f>F37+F38</f>
        <v>24310</v>
      </c>
      <c r="F37" s="55">
        <v>7290</v>
      </c>
      <c r="G37" s="145">
        <v>24000</v>
      </c>
      <c r="H37" s="63"/>
      <c r="I37" s="147">
        <f>J37+J38</f>
        <v>24310</v>
      </c>
      <c r="J37" s="57">
        <f t="shared" si="15"/>
        <v>7290</v>
      </c>
      <c r="K37" s="57">
        <f t="shared" si="16"/>
        <v>0</v>
      </c>
      <c r="L37" s="58" t="s">
        <v>124</v>
      </c>
      <c r="M37" s="62">
        <v>8.0797499999999994E-2</v>
      </c>
      <c r="N37" s="58">
        <v>10.5</v>
      </c>
    </row>
    <row r="38" spans="1:15">
      <c r="A38" s="142"/>
      <c r="B38" s="54" t="s">
        <v>132</v>
      </c>
      <c r="C38" s="143"/>
      <c r="D38" s="143"/>
      <c r="E38" s="144"/>
      <c r="F38" s="55">
        <v>17020</v>
      </c>
      <c r="G38" s="146"/>
      <c r="H38" s="63"/>
      <c r="I38" s="147"/>
      <c r="J38" s="57">
        <f t="shared" si="15"/>
        <v>17020</v>
      </c>
      <c r="K38" s="57">
        <f t="shared" si="16"/>
        <v>0</v>
      </c>
      <c r="L38" s="58" t="s">
        <v>129</v>
      </c>
      <c r="M38" s="62">
        <v>0.120935</v>
      </c>
      <c r="N38" s="58">
        <v>22</v>
      </c>
    </row>
    <row r="39" spans="1:15">
      <c r="A39" s="142" t="str">
        <f t="shared" si="14"/>
        <v>EKSA-35HN/EKOA-35HN</v>
      </c>
      <c r="B39" s="54" t="s">
        <v>47</v>
      </c>
      <c r="C39" s="143">
        <v>3.65</v>
      </c>
      <c r="D39" s="143">
        <v>3.65</v>
      </c>
      <c r="E39" s="144">
        <f>F39+F40</f>
        <v>31700</v>
      </c>
      <c r="F39" s="55">
        <v>9510</v>
      </c>
      <c r="G39" s="145">
        <v>29400</v>
      </c>
      <c r="H39" s="63"/>
      <c r="I39" s="147">
        <f>J39+J40</f>
        <v>31700</v>
      </c>
      <c r="J39" s="57">
        <f t="shared" si="15"/>
        <v>9510</v>
      </c>
      <c r="K39" s="57">
        <f t="shared" si="16"/>
        <v>0</v>
      </c>
      <c r="L39" s="58" t="s">
        <v>124</v>
      </c>
      <c r="M39" s="62">
        <v>8.0797499999999994E-2</v>
      </c>
      <c r="N39" s="58">
        <v>11</v>
      </c>
    </row>
    <row r="40" spans="1:15">
      <c r="A40" s="142"/>
      <c r="B40" s="54" t="s">
        <v>48</v>
      </c>
      <c r="C40" s="143"/>
      <c r="D40" s="143"/>
      <c r="E40" s="144"/>
      <c r="F40" s="55">
        <v>22190</v>
      </c>
      <c r="G40" s="146"/>
      <c r="H40" s="63"/>
      <c r="I40" s="147"/>
      <c r="J40" s="57">
        <f t="shared" si="15"/>
        <v>22190</v>
      </c>
      <c r="K40" s="57">
        <f t="shared" si="16"/>
        <v>0</v>
      </c>
      <c r="L40" s="58" t="s">
        <v>126</v>
      </c>
      <c r="M40" s="62">
        <v>0.137930625</v>
      </c>
      <c r="N40" s="58">
        <v>28</v>
      </c>
    </row>
    <row r="41" spans="1:15">
      <c r="A41" s="142" t="str">
        <f t="shared" si="14"/>
        <v>EKSA-50HN/EKOA-50HN</v>
      </c>
      <c r="B41" s="54" t="s">
        <v>49</v>
      </c>
      <c r="C41" s="143">
        <v>5.35</v>
      </c>
      <c r="D41" s="143">
        <v>5.45</v>
      </c>
      <c r="E41" s="144">
        <f>F41+F42</f>
        <v>50320</v>
      </c>
      <c r="F41" s="55">
        <v>15100</v>
      </c>
      <c r="G41" s="145">
        <v>45000</v>
      </c>
      <c r="H41" s="63"/>
      <c r="I41" s="147">
        <f>J41+J42</f>
        <v>50320</v>
      </c>
      <c r="J41" s="57">
        <f t="shared" si="15"/>
        <v>15100</v>
      </c>
      <c r="K41" s="57">
        <f t="shared" si="16"/>
        <v>0</v>
      </c>
      <c r="L41" s="58" t="s">
        <v>213</v>
      </c>
      <c r="M41" s="62">
        <v>0.11937695</v>
      </c>
      <c r="N41" s="58">
        <v>16</v>
      </c>
    </row>
    <row r="42" spans="1:15">
      <c r="A42" s="142"/>
      <c r="B42" s="54" t="s">
        <v>50</v>
      </c>
      <c r="C42" s="143"/>
      <c r="D42" s="143"/>
      <c r="E42" s="144"/>
      <c r="F42" s="55">
        <v>35220</v>
      </c>
      <c r="G42" s="146"/>
      <c r="H42" s="63"/>
      <c r="I42" s="147"/>
      <c r="J42" s="57">
        <f t="shared" si="15"/>
        <v>35220</v>
      </c>
      <c r="K42" s="57">
        <f t="shared" si="16"/>
        <v>0</v>
      </c>
      <c r="L42" s="58" t="s">
        <v>127</v>
      </c>
      <c r="M42" s="62">
        <v>0.2070459</v>
      </c>
      <c r="N42" s="58">
        <v>0</v>
      </c>
    </row>
    <row r="43" spans="1:15">
      <c r="A43" s="142" t="str">
        <f t="shared" si="14"/>
        <v>EKSA-70HN/EKOA-70HN</v>
      </c>
      <c r="B43" s="54" t="s">
        <v>51</v>
      </c>
      <c r="C43" s="143">
        <v>7.1</v>
      </c>
      <c r="D43" s="143">
        <v>7.2</v>
      </c>
      <c r="E43" s="144">
        <f>F43+F44</f>
        <v>63950</v>
      </c>
      <c r="F43" s="55">
        <v>19180</v>
      </c>
      <c r="G43" s="145">
        <v>58700</v>
      </c>
      <c r="H43" s="63"/>
      <c r="I43" s="147">
        <f>J43+J44</f>
        <v>63950</v>
      </c>
      <c r="J43" s="57">
        <f t="shared" si="15"/>
        <v>19180</v>
      </c>
      <c r="K43" s="57">
        <f t="shared" si="16"/>
        <v>0</v>
      </c>
      <c r="L43" s="58" t="s">
        <v>213</v>
      </c>
      <c r="M43" s="62">
        <v>0.11937695</v>
      </c>
      <c r="N43" s="58">
        <v>15</v>
      </c>
    </row>
    <row r="44" spans="1:15">
      <c r="A44" s="142"/>
      <c r="B44" s="54" t="s">
        <v>52</v>
      </c>
      <c r="C44" s="143"/>
      <c r="D44" s="143"/>
      <c r="E44" s="144"/>
      <c r="F44" s="55">
        <v>44770</v>
      </c>
      <c r="G44" s="146"/>
      <c r="H44" s="63"/>
      <c r="I44" s="147"/>
      <c r="J44" s="57">
        <f t="shared" si="15"/>
        <v>44770</v>
      </c>
      <c r="K44" s="57">
        <f t="shared" si="16"/>
        <v>0</v>
      </c>
      <c r="L44" s="58" t="s">
        <v>128</v>
      </c>
      <c r="M44" s="62">
        <v>0.26547949999999998</v>
      </c>
      <c r="N44" s="58">
        <v>51.5</v>
      </c>
    </row>
    <row r="45" spans="1:15">
      <c r="A45" s="142" t="str">
        <f t="shared" si="14"/>
        <v>EKSA-85HN/EKOA-85HN</v>
      </c>
      <c r="B45" s="127" t="s">
        <v>53</v>
      </c>
      <c r="C45" s="143">
        <v>8</v>
      </c>
      <c r="D45" s="143">
        <v>8.1</v>
      </c>
      <c r="E45" s="144">
        <f>F45+F46</f>
        <v>86830</v>
      </c>
      <c r="F45" s="55">
        <v>26050</v>
      </c>
      <c r="G45" s="145">
        <v>78200</v>
      </c>
      <c r="H45" s="63"/>
      <c r="I45" s="158">
        <f>J45+J46</f>
        <v>86830</v>
      </c>
      <c r="J45" s="132">
        <f t="shared" si="15"/>
        <v>26050</v>
      </c>
      <c r="K45" s="132">
        <f t="shared" si="16"/>
        <v>0</v>
      </c>
      <c r="L45" s="58" t="s">
        <v>56</v>
      </c>
      <c r="M45" s="115">
        <v>0.14306292000000001</v>
      </c>
      <c r="N45" s="114">
        <v>16</v>
      </c>
      <c r="O45" s="125" t="s">
        <v>198</v>
      </c>
    </row>
    <row r="46" spans="1:15" ht="16.2" thickBot="1">
      <c r="A46" s="142"/>
      <c r="B46" s="127" t="s">
        <v>54</v>
      </c>
      <c r="C46" s="143"/>
      <c r="D46" s="143"/>
      <c r="E46" s="144"/>
      <c r="F46" s="55">
        <v>60780</v>
      </c>
      <c r="G46" s="146"/>
      <c r="H46" s="64"/>
      <c r="I46" s="158"/>
      <c r="J46" s="132">
        <f t="shared" si="15"/>
        <v>60780</v>
      </c>
      <c r="K46" s="132">
        <f t="shared" si="16"/>
        <v>0</v>
      </c>
      <c r="L46" s="114" t="s">
        <v>57</v>
      </c>
      <c r="M46" s="115">
        <v>0.33772200000000002</v>
      </c>
      <c r="N46" s="114">
        <v>55.5</v>
      </c>
      <c r="O46" s="125" t="s">
        <v>198</v>
      </c>
    </row>
    <row r="47" spans="1:15" s="7" customFormat="1" ht="32.25" customHeight="1">
      <c r="A47" s="139" t="s">
        <v>0</v>
      </c>
      <c r="B47" s="139"/>
      <c r="C47" s="139"/>
      <c r="D47" s="139"/>
      <c r="E47" s="139"/>
      <c r="F47" s="139"/>
      <c r="G47" s="139"/>
      <c r="H47" s="50"/>
      <c r="I47" s="51"/>
      <c r="J47" s="51"/>
      <c r="K47" s="51"/>
      <c r="L47" s="52"/>
      <c r="M47" s="53"/>
      <c r="N47" s="53"/>
    </row>
    <row r="48" spans="1:15" s="8" customFormat="1" ht="45" customHeight="1" thickBot="1">
      <c r="A48" s="65" t="s">
        <v>1</v>
      </c>
      <c r="B48" s="159" t="s">
        <v>22</v>
      </c>
      <c r="C48" s="159"/>
      <c r="D48" s="159" t="s">
        <v>23</v>
      </c>
      <c r="E48" s="159"/>
      <c r="F48" s="66" t="s">
        <v>182</v>
      </c>
      <c r="G48" s="66" t="s">
        <v>180</v>
      </c>
      <c r="H48" s="66" t="s">
        <v>2</v>
      </c>
      <c r="I48" s="160" t="s">
        <v>181</v>
      </c>
      <c r="J48" s="160"/>
      <c r="K48" s="66" t="s">
        <v>62</v>
      </c>
      <c r="L48" s="66" t="s">
        <v>18</v>
      </c>
      <c r="M48" s="66" t="s">
        <v>24</v>
      </c>
      <c r="N48" s="66" t="s">
        <v>4</v>
      </c>
      <c r="O48"/>
    </row>
    <row r="49" spans="1:15">
      <c r="A49" s="54" t="s">
        <v>121</v>
      </c>
      <c r="B49" s="153" t="s">
        <v>64</v>
      </c>
      <c r="C49" s="154"/>
      <c r="D49" s="155" t="s">
        <v>19</v>
      </c>
      <c r="E49" s="156"/>
      <c r="F49" s="55">
        <v>1820</v>
      </c>
      <c r="G49" s="67">
        <v>2100</v>
      </c>
      <c r="H49" s="68"/>
      <c r="I49" s="157">
        <f>ROUND(F49*(1-E5),2)</f>
        <v>1820</v>
      </c>
      <c r="J49" s="147"/>
      <c r="K49" s="57">
        <f>H49*I49</f>
        <v>0</v>
      </c>
      <c r="L49" s="69"/>
      <c r="M49" s="69"/>
      <c r="N49" s="69"/>
    </row>
    <row r="50" spans="1:15" ht="16.2" thickBot="1">
      <c r="A50" s="54" t="s">
        <v>65</v>
      </c>
      <c r="B50" s="153" t="s">
        <v>64</v>
      </c>
      <c r="C50" s="154"/>
      <c r="D50" s="155" t="s">
        <v>21</v>
      </c>
      <c r="E50" s="156"/>
      <c r="F50" s="55">
        <v>2430</v>
      </c>
      <c r="G50" s="67">
        <v>2900</v>
      </c>
      <c r="H50" s="70"/>
      <c r="I50" s="157">
        <f>ROUND(F50*(1-E5),2)</f>
        <v>2430</v>
      </c>
      <c r="J50" s="147"/>
      <c r="K50" s="57">
        <f t="shared" ref="K50" si="17">H50*I50</f>
        <v>0</v>
      </c>
      <c r="L50" s="69"/>
      <c r="M50" s="69"/>
      <c r="N50" s="69"/>
    </row>
    <row r="51" spans="1:15" ht="17.399999999999999">
      <c r="O51" s="29"/>
    </row>
    <row r="52" spans="1:15" ht="17.399999999999999">
      <c r="A52" s="75" t="s">
        <v>10</v>
      </c>
      <c r="O52" s="29"/>
    </row>
    <row r="53" spans="1:15">
      <c r="A53" s="75" t="s">
        <v>183</v>
      </c>
    </row>
    <row r="54" spans="1:15">
      <c r="A54" s="71" t="s">
        <v>63</v>
      </c>
    </row>
    <row r="56" spans="1:15">
      <c r="A56" s="76" t="s">
        <v>216</v>
      </c>
      <c r="B56" s="77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</row>
    <row r="57" spans="1:15">
      <c r="A57" s="76" t="s">
        <v>217</v>
      </c>
      <c r="B57" s="77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</row>
    <row r="58" spans="1:15" ht="16.2" thickBot="1">
      <c r="A58" s="79" t="s">
        <v>218</v>
      </c>
      <c r="B58" s="80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</row>
  </sheetData>
  <mergeCells count="124">
    <mergeCell ref="B49:C49"/>
    <mergeCell ref="D49:E49"/>
    <mergeCell ref="I49:J49"/>
    <mergeCell ref="B50:C50"/>
    <mergeCell ref="D50:E50"/>
    <mergeCell ref="I50:J50"/>
    <mergeCell ref="A45:A46"/>
    <mergeCell ref="C45:C46"/>
    <mergeCell ref="D45:D46"/>
    <mergeCell ref="E45:E46"/>
    <mergeCell ref="G45:G46"/>
    <mergeCell ref="I45:I46"/>
    <mergeCell ref="A47:G47"/>
    <mergeCell ref="B48:C48"/>
    <mergeCell ref="D48:E48"/>
    <mergeCell ref="I48:J48"/>
    <mergeCell ref="A43:A44"/>
    <mergeCell ref="C43:C44"/>
    <mergeCell ref="D43:D44"/>
    <mergeCell ref="E43:E44"/>
    <mergeCell ref="G43:G44"/>
    <mergeCell ref="I43:I44"/>
    <mergeCell ref="A41:A42"/>
    <mergeCell ref="C41:C42"/>
    <mergeCell ref="D41:D42"/>
    <mergeCell ref="E41:E42"/>
    <mergeCell ref="G41:G42"/>
    <mergeCell ref="I41:I42"/>
    <mergeCell ref="A39:A40"/>
    <mergeCell ref="C39:C40"/>
    <mergeCell ref="D39:D40"/>
    <mergeCell ref="E39:E40"/>
    <mergeCell ref="G39:G40"/>
    <mergeCell ref="I39:I40"/>
    <mergeCell ref="A37:A38"/>
    <mergeCell ref="C37:C38"/>
    <mergeCell ref="D37:D38"/>
    <mergeCell ref="E37:E38"/>
    <mergeCell ref="G37:G38"/>
    <mergeCell ref="I37:I38"/>
    <mergeCell ref="A33:G33"/>
    <mergeCell ref="A34:N34"/>
    <mergeCell ref="A35:A36"/>
    <mergeCell ref="C35:C36"/>
    <mergeCell ref="D35:D36"/>
    <mergeCell ref="E35:E36"/>
    <mergeCell ref="G35:G36"/>
    <mergeCell ref="I35:I36"/>
    <mergeCell ref="A31:A32"/>
    <mergeCell ref="C31:C32"/>
    <mergeCell ref="D31:D32"/>
    <mergeCell ref="E31:E32"/>
    <mergeCell ref="G31:G32"/>
    <mergeCell ref="I31:I32"/>
    <mergeCell ref="A29:A30"/>
    <mergeCell ref="C29:C30"/>
    <mergeCell ref="D29:D30"/>
    <mergeCell ref="E29:E30"/>
    <mergeCell ref="G29:G30"/>
    <mergeCell ref="I29:I30"/>
    <mergeCell ref="A27:A28"/>
    <mergeCell ref="C27:C28"/>
    <mergeCell ref="D27:D28"/>
    <mergeCell ref="E27:E28"/>
    <mergeCell ref="G27:G28"/>
    <mergeCell ref="I27:I28"/>
    <mergeCell ref="A25:A26"/>
    <mergeCell ref="C25:C26"/>
    <mergeCell ref="D25:D26"/>
    <mergeCell ref="E25:E26"/>
    <mergeCell ref="G25:G26"/>
    <mergeCell ref="I25:I26"/>
    <mergeCell ref="A21:G21"/>
    <mergeCell ref="A22:N22"/>
    <mergeCell ref="A23:A24"/>
    <mergeCell ref="C23:C24"/>
    <mergeCell ref="D23:D24"/>
    <mergeCell ref="E23:E24"/>
    <mergeCell ref="G23:G24"/>
    <mergeCell ref="I23:I24"/>
    <mergeCell ref="A19:A20"/>
    <mergeCell ref="C19:C20"/>
    <mergeCell ref="D19:D20"/>
    <mergeCell ref="E19:E20"/>
    <mergeCell ref="G19:G20"/>
    <mergeCell ref="I19:I20"/>
    <mergeCell ref="A17:A18"/>
    <mergeCell ref="C17:C18"/>
    <mergeCell ref="D17:D18"/>
    <mergeCell ref="E17:E18"/>
    <mergeCell ref="G17:G18"/>
    <mergeCell ref="I17:I18"/>
    <mergeCell ref="A15:A16"/>
    <mergeCell ref="C15:C16"/>
    <mergeCell ref="D15:D16"/>
    <mergeCell ref="E15:E16"/>
    <mergeCell ref="G15:G16"/>
    <mergeCell ref="I15:I16"/>
    <mergeCell ref="A13:A14"/>
    <mergeCell ref="C13:C14"/>
    <mergeCell ref="D13:D14"/>
    <mergeCell ref="E13:E14"/>
    <mergeCell ref="G13:G14"/>
    <mergeCell ref="I13:I14"/>
    <mergeCell ref="A9:G9"/>
    <mergeCell ref="A10:N10"/>
    <mergeCell ref="A11:A12"/>
    <mergeCell ref="C11:C12"/>
    <mergeCell ref="D11:D12"/>
    <mergeCell ref="E11:E12"/>
    <mergeCell ref="G11:G12"/>
    <mergeCell ref="I11:I12"/>
    <mergeCell ref="I7:I8"/>
    <mergeCell ref="J7:J8"/>
    <mergeCell ref="K7:K8"/>
    <mergeCell ref="L7:L8"/>
    <mergeCell ref="M7:M8"/>
    <mergeCell ref="N7:N8"/>
    <mergeCell ref="A7:A8"/>
    <mergeCell ref="C7:D7"/>
    <mergeCell ref="E7:E8"/>
    <mergeCell ref="F7:F8"/>
    <mergeCell ref="G7:G8"/>
    <mergeCell ref="H7:H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Normal="100" zoomScaleSheetLayoutView="100" workbookViewId="0">
      <selection activeCell="A61" sqref="A61"/>
    </sheetView>
  </sheetViews>
  <sheetFormatPr defaultColWidth="49.6640625" defaultRowHeight="14.4"/>
  <cols>
    <col min="1" max="1" width="23.33203125" style="24" customWidth="1"/>
    <col min="2" max="2" width="14.5546875" style="24" customWidth="1"/>
    <col min="3" max="3" width="14.109375" style="23" customWidth="1"/>
    <col min="4" max="4" width="15.88671875" style="22" customWidth="1"/>
    <col min="5" max="5" width="16.5546875" style="22" customWidth="1"/>
    <col min="6" max="6" width="12.44140625" style="22" customWidth="1"/>
    <col min="7" max="7" width="11.109375" style="22" bestFit="1" customWidth="1"/>
    <col min="8" max="8" width="17.33203125" style="24" customWidth="1"/>
    <col min="9" max="9" width="16.33203125" style="24" customWidth="1"/>
    <col min="10" max="10" width="18.5546875" style="22" customWidth="1"/>
    <col min="11" max="11" width="12.6640625" style="22" customWidth="1"/>
    <col min="12" max="12" width="11.109375" style="22" customWidth="1"/>
  </cols>
  <sheetData>
    <row r="1" spans="1:15" s="31" customFormat="1" ht="62.25" customHeight="1">
      <c r="B1" s="107"/>
      <c r="C1" s="106"/>
      <c r="D1" s="107"/>
      <c r="E1" s="106"/>
      <c r="F1" s="107"/>
      <c r="G1" s="106"/>
      <c r="H1" s="107"/>
      <c r="I1" s="106"/>
      <c r="J1" s="107"/>
      <c r="K1" s="106"/>
      <c r="L1" s="137" t="s">
        <v>8</v>
      </c>
      <c r="M1" s="36"/>
      <c r="N1" s="137"/>
    </row>
    <row r="2" spans="1:15" s="31" customFormat="1" ht="2.25" customHeight="1">
      <c r="A2" s="83"/>
      <c r="B2" s="82"/>
      <c r="C2" s="36"/>
      <c r="D2" s="36"/>
      <c r="E2" s="36"/>
      <c r="F2" s="36"/>
      <c r="G2" s="36"/>
      <c r="H2" s="36"/>
      <c r="I2" s="36"/>
      <c r="J2" s="36"/>
      <c r="K2" s="36"/>
      <c r="L2" s="36"/>
      <c r="M2" s="32"/>
    </row>
    <row r="3" spans="1:15" s="31" customFormat="1" ht="16.2" thickBot="1">
      <c r="A3" s="84"/>
      <c r="B3" s="85"/>
      <c r="C3" s="40"/>
      <c r="D3" s="41"/>
      <c r="E3" s="85"/>
      <c r="F3" s="40"/>
      <c r="G3" s="40"/>
      <c r="H3" s="40"/>
      <c r="I3" s="40"/>
      <c r="J3" s="40"/>
      <c r="K3" s="40"/>
      <c r="L3" s="40"/>
    </row>
    <row r="4" spans="1:15" s="31" customFormat="1" ht="16.2" thickBot="1">
      <c r="A4" s="84"/>
      <c r="B4" s="85"/>
      <c r="C4" s="40"/>
      <c r="D4" s="41"/>
      <c r="E4" s="85"/>
      <c r="F4" s="40"/>
      <c r="G4" s="40"/>
      <c r="H4" s="40"/>
      <c r="I4" s="40"/>
      <c r="J4" s="40"/>
      <c r="K4" s="41" t="s">
        <v>5</v>
      </c>
      <c r="L4" s="42">
        <f>SUMPRODUCT(G11:G48,L11:L48)</f>
        <v>0</v>
      </c>
    </row>
    <row r="5" spans="1:15" s="31" customFormat="1" ht="18" thickBot="1">
      <c r="A5" s="84"/>
      <c r="B5" s="85"/>
      <c r="C5" s="40"/>
      <c r="D5" s="41" t="s">
        <v>122</v>
      </c>
      <c r="E5" s="86">
        <v>0</v>
      </c>
      <c r="F5" s="40"/>
      <c r="G5" s="41" t="s">
        <v>3</v>
      </c>
      <c r="H5" s="44">
        <f>SUM(I11:I48)</f>
        <v>0</v>
      </c>
      <c r="I5" s="40"/>
      <c r="J5" s="40"/>
      <c r="K5" s="41" t="s">
        <v>196</v>
      </c>
      <c r="L5" s="42">
        <f>SUMPRODUCT(G11:G48,K11:K48)</f>
        <v>0</v>
      </c>
    </row>
    <row r="6" spans="1:15" s="31" customFormat="1" ht="15.6">
      <c r="A6" s="84"/>
      <c r="B6" s="85"/>
      <c r="C6" s="40"/>
      <c r="D6" s="40"/>
      <c r="E6" s="41"/>
      <c r="F6" s="45"/>
      <c r="G6" s="40"/>
      <c r="H6" s="46"/>
      <c r="I6" s="47"/>
      <c r="J6" s="40"/>
      <c r="K6" s="46"/>
      <c r="L6" s="48"/>
    </row>
    <row r="7" spans="1:15" s="30" customFormat="1" ht="15.6">
      <c r="A7" s="173" t="s">
        <v>1</v>
      </c>
      <c r="B7" s="174" t="s">
        <v>69</v>
      </c>
      <c r="C7" s="173" t="s">
        <v>11</v>
      </c>
      <c r="D7" s="173"/>
      <c r="E7" s="174" t="s">
        <v>59</v>
      </c>
      <c r="F7" s="174" t="s">
        <v>179</v>
      </c>
      <c r="G7" s="174" t="s">
        <v>2</v>
      </c>
      <c r="H7" s="174" t="s">
        <v>61</v>
      </c>
      <c r="I7" s="174" t="s">
        <v>62</v>
      </c>
      <c r="J7" s="174" t="s">
        <v>18</v>
      </c>
      <c r="K7" s="174" t="s">
        <v>197</v>
      </c>
      <c r="L7" s="174" t="s">
        <v>4</v>
      </c>
    </row>
    <row r="8" spans="1:15" s="30" customFormat="1" ht="33" customHeight="1">
      <c r="A8" s="173"/>
      <c r="B8" s="174"/>
      <c r="C8" s="87" t="s">
        <v>12</v>
      </c>
      <c r="D8" s="88" t="s">
        <v>13</v>
      </c>
      <c r="E8" s="174"/>
      <c r="F8" s="174"/>
      <c r="G8" s="174"/>
      <c r="H8" s="174"/>
      <c r="I8" s="174"/>
      <c r="J8" s="174"/>
      <c r="K8" s="174"/>
      <c r="L8" s="174"/>
      <c r="M8" s="31"/>
      <c r="N8" s="31"/>
      <c r="O8" s="31"/>
    </row>
    <row r="9" spans="1:15" s="7" customFormat="1" ht="32.25" customHeight="1">
      <c r="A9" s="161" t="s">
        <v>66</v>
      </c>
      <c r="B9" s="161"/>
      <c r="C9" s="161"/>
      <c r="D9" s="161"/>
      <c r="E9" s="161"/>
      <c r="F9" s="161"/>
      <c r="G9" s="161"/>
      <c r="H9" s="50"/>
      <c r="I9" s="51"/>
      <c r="J9" s="51"/>
      <c r="K9" s="51"/>
      <c r="L9" s="52"/>
      <c r="M9" s="31"/>
      <c r="N9" s="31"/>
      <c r="O9" s="31"/>
    </row>
    <row r="10" spans="1:15" ht="48.75" customHeight="1" thickBot="1">
      <c r="A10" s="150" t="s">
        <v>123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2"/>
    </row>
    <row r="11" spans="1:15" ht="15.6">
      <c r="A11" s="54" t="s">
        <v>76</v>
      </c>
      <c r="B11" s="89"/>
      <c r="C11" s="90">
        <v>4.0999999999999996</v>
      </c>
      <c r="D11" s="90">
        <v>4.4000000000000004</v>
      </c>
      <c r="E11" s="67">
        <v>86610</v>
      </c>
      <c r="F11" s="67">
        <v>88500</v>
      </c>
      <c r="G11" s="56"/>
      <c r="H11" s="91">
        <f t="shared" ref="H11:H16" si="0">ROUND(E11*(1-$E$5),2)</f>
        <v>86610</v>
      </c>
      <c r="I11" s="92">
        <f>G11*H11</f>
        <v>0</v>
      </c>
      <c r="J11" s="58" t="s">
        <v>43</v>
      </c>
      <c r="K11" s="62">
        <v>0.21517472000000001</v>
      </c>
      <c r="L11" s="58" t="s">
        <v>104</v>
      </c>
      <c r="M11" s="8"/>
    </row>
    <row r="12" spans="1:15" ht="15.6">
      <c r="A12" s="54" t="s">
        <v>77</v>
      </c>
      <c r="B12" s="89"/>
      <c r="C12" s="90">
        <v>5.3</v>
      </c>
      <c r="D12" s="90">
        <v>5.65</v>
      </c>
      <c r="E12" s="67">
        <v>109000</v>
      </c>
      <c r="F12" s="67">
        <v>111400</v>
      </c>
      <c r="G12" s="59"/>
      <c r="H12" s="91">
        <f t="shared" si="0"/>
        <v>109000</v>
      </c>
      <c r="I12" s="92">
        <f t="shared" ref="I12:I16" si="1">G12*H12</f>
        <v>0</v>
      </c>
      <c r="J12" s="58" t="s">
        <v>43</v>
      </c>
      <c r="K12" s="62">
        <v>0.21517472000000001</v>
      </c>
      <c r="L12" s="58" t="s">
        <v>99</v>
      </c>
      <c r="M12" s="8"/>
    </row>
    <row r="13" spans="1:15" ht="15.6">
      <c r="A13" s="54" t="s">
        <v>78</v>
      </c>
      <c r="B13" s="89"/>
      <c r="C13" s="90">
        <v>7.1</v>
      </c>
      <c r="D13" s="90">
        <v>8.6</v>
      </c>
      <c r="E13" s="67">
        <v>127420</v>
      </c>
      <c r="F13" s="67">
        <v>130200</v>
      </c>
      <c r="G13" s="59"/>
      <c r="H13" s="91">
        <f t="shared" si="0"/>
        <v>127420</v>
      </c>
      <c r="I13" s="92">
        <f t="shared" si="1"/>
        <v>0</v>
      </c>
      <c r="J13" s="58" t="s">
        <v>97</v>
      </c>
      <c r="K13" s="62">
        <v>0.34682630399999997</v>
      </c>
      <c r="L13" s="58" t="s">
        <v>100</v>
      </c>
      <c r="M13" s="8"/>
    </row>
    <row r="14" spans="1:15" ht="15.6">
      <c r="A14" s="54" t="s">
        <v>79</v>
      </c>
      <c r="B14" s="89"/>
      <c r="C14" s="90">
        <v>8</v>
      </c>
      <c r="D14" s="90">
        <v>9.5</v>
      </c>
      <c r="E14" s="67">
        <v>135310</v>
      </c>
      <c r="F14" s="67">
        <v>138300</v>
      </c>
      <c r="G14" s="59"/>
      <c r="H14" s="91">
        <f t="shared" si="0"/>
        <v>135310</v>
      </c>
      <c r="I14" s="92">
        <f t="shared" si="1"/>
        <v>0</v>
      </c>
      <c r="J14" s="58" t="s">
        <v>97</v>
      </c>
      <c r="K14" s="62">
        <v>0.34682630399999997</v>
      </c>
      <c r="L14" s="58" t="s">
        <v>101</v>
      </c>
      <c r="M14" s="8"/>
    </row>
    <row r="15" spans="1:15" ht="15.6">
      <c r="A15" s="54" t="s">
        <v>80</v>
      </c>
      <c r="B15" s="89"/>
      <c r="C15" s="90">
        <v>10.6</v>
      </c>
      <c r="D15" s="90">
        <v>12</v>
      </c>
      <c r="E15" s="67">
        <v>224420</v>
      </c>
      <c r="F15" s="67">
        <v>229400</v>
      </c>
      <c r="G15" s="59"/>
      <c r="H15" s="91">
        <f t="shared" si="0"/>
        <v>224420</v>
      </c>
      <c r="I15" s="92">
        <f t="shared" si="1"/>
        <v>0</v>
      </c>
      <c r="J15" s="58" t="s">
        <v>98</v>
      </c>
      <c r="K15" s="62">
        <v>0.48075058500000001</v>
      </c>
      <c r="L15" s="58" t="s">
        <v>102</v>
      </c>
      <c r="M15" s="8"/>
    </row>
    <row r="16" spans="1:15" ht="16.2" thickBot="1">
      <c r="A16" s="54" t="s">
        <v>81</v>
      </c>
      <c r="B16" s="89"/>
      <c r="C16" s="90">
        <v>12.1</v>
      </c>
      <c r="D16" s="90">
        <v>13</v>
      </c>
      <c r="E16" s="67">
        <v>229930</v>
      </c>
      <c r="F16" s="67">
        <v>235000</v>
      </c>
      <c r="G16" s="60"/>
      <c r="H16" s="91">
        <f t="shared" si="0"/>
        <v>229930</v>
      </c>
      <c r="I16" s="92">
        <f t="shared" si="1"/>
        <v>0</v>
      </c>
      <c r="J16" s="58" t="s">
        <v>98</v>
      </c>
      <c r="K16" s="62">
        <v>0.48075058500000001</v>
      </c>
      <c r="L16" s="58" t="s">
        <v>103</v>
      </c>
      <c r="M16" s="8"/>
    </row>
    <row r="17" spans="1:15" s="7" customFormat="1" ht="32.25" customHeight="1">
      <c r="A17" s="161" t="s">
        <v>131</v>
      </c>
      <c r="B17" s="161"/>
      <c r="C17" s="161"/>
      <c r="D17" s="161"/>
      <c r="E17" s="161"/>
      <c r="F17" s="161"/>
      <c r="G17" s="161"/>
      <c r="H17" s="50"/>
      <c r="I17" s="51"/>
      <c r="J17" s="51"/>
      <c r="K17" s="51"/>
      <c r="L17" s="52"/>
      <c r="M17" s="31"/>
      <c r="N17" s="31"/>
      <c r="O17" s="31"/>
    </row>
    <row r="18" spans="1:15" ht="48" customHeight="1" thickBot="1">
      <c r="A18" s="140" t="s">
        <v>134</v>
      </c>
      <c r="B18" s="140"/>
      <c r="C18" s="140"/>
      <c r="D18" s="140"/>
      <c r="E18" s="140"/>
      <c r="F18" s="140"/>
      <c r="G18" s="141"/>
      <c r="H18" s="140"/>
      <c r="I18" s="140"/>
      <c r="J18" s="140"/>
      <c r="K18" s="140"/>
      <c r="L18" s="140"/>
      <c r="M18" s="8"/>
    </row>
    <row r="19" spans="1:15" ht="15.6">
      <c r="A19" s="54" t="s">
        <v>25</v>
      </c>
      <c r="B19" s="89"/>
      <c r="C19" s="93">
        <v>2.35</v>
      </c>
      <c r="D19" s="93">
        <v>2.5</v>
      </c>
      <c r="E19" s="67">
        <v>17430</v>
      </c>
      <c r="F19" s="67">
        <v>16000</v>
      </c>
      <c r="G19" s="56"/>
      <c r="H19" s="91">
        <f>ROUND(E19*(1-$E$5),2)</f>
        <v>17430</v>
      </c>
      <c r="I19" s="92">
        <f>G19*H19</f>
        <v>0</v>
      </c>
      <c r="J19" s="58" t="s">
        <v>27</v>
      </c>
      <c r="K19" s="58">
        <v>6.9000000000000006E-2</v>
      </c>
      <c r="L19" s="58">
        <v>9.1999999999999993</v>
      </c>
      <c r="M19" s="8"/>
    </row>
    <row r="20" spans="1:15" ht="15.6">
      <c r="A20" s="54" t="s">
        <v>93</v>
      </c>
      <c r="B20" s="89"/>
      <c r="C20" s="93">
        <v>2.65</v>
      </c>
      <c r="D20" s="93">
        <v>2.8</v>
      </c>
      <c r="E20" s="67">
        <v>19030</v>
      </c>
      <c r="F20" s="67">
        <v>17500</v>
      </c>
      <c r="G20" s="59"/>
      <c r="H20" s="91">
        <f t="shared" ref="H20:H23" si="2">ROUND(E20*(1-$E$5),2)</f>
        <v>19030</v>
      </c>
      <c r="I20" s="92">
        <f>G20*H20</f>
        <v>0</v>
      </c>
      <c r="J20" s="58" t="s">
        <v>27</v>
      </c>
      <c r="K20" s="58">
        <v>6.9000000000000006E-2</v>
      </c>
      <c r="L20" s="58">
        <v>9</v>
      </c>
      <c r="M20" s="8"/>
    </row>
    <row r="21" spans="1:15" ht="15.6">
      <c r="A21" s="54" t="s">
        <v>94</v>
      </c>
      <c r="B21" s="89"/>
      <c r="C21" s="93">
        <v>3.5</v>
      </c>
      <c r="D21" s="93">
        <v>3.4</v>
      </c>
      <c r="E21" s="67">
        <v>21750</v>
      </c>
      <c r="F21" s="67">
        <v>19900</v>
      </c>
      <c r="G21" s="59"/>
      <c r="H21" s="91">
        <f t="shared" si="2"/>
        <v>21750</v>
      </c>
      <c r="I21" s="92">
        <f>G21*H21</f>
        <v>0</v>
      </c>
      <c r="J21" s="58" t="s">
        <v>29</v>
      </c>
      <c r="K21" s="58">
        <v>6.9000000000000006E-2</v>
      </c>
      <c r="L21" s="58">
        <v>10</v>
      </c>
      <c r="M21" s="8"/>
    </row>
    <row r="22" spans="1:15" ht="15.6">
      <c r="A22" s="54" t="s">
        <v>95</v>
      </c>
      <c r="B22" s="89"/>
      <c r="C22" s="93">
        <v>4.5999999999999996</v>
      </c>
      <c r="D22" s="93">
        <v>5.2</v>
      </c>
      <c r="E22" s="67">
        <v>26870</v>
      </c>
      <c r="F22" s="67">
        <v>24600</v>
      </c>
      <c r="G22" s="59"/>
      <c r="H22" s="91">
        <f t="shared" si="2"/>
        <v>26870</v>
      </c>
      <c r="I22" s="92">
        <f>G22*H22</f>
        <v>0</v>
      </c>
      <c r="J22" s="58" t="s">
        <v>30</v>
      </c>
      <c r="K22" s="58">
        <v>6.9000000000000006E-2</v>
      </c>
      <c r="L22" s="58">
        <v>16</v>
      </c>
      <c r="M22" s="8"/>
    </row>
    <row r="23" spans="1:15" ht="16.2" thickBot="1">
      <c r="A23" s="54" t="s">
        <v>96</v>
      </c>
      <c r="B23" s="89"/>
      <c r="C23" s="93">
        <v>6.15</v>
      </c>
      <c r="D23" s="93">
        <v>6.2</v>
      </c>
      <c r="E23" s="67">
        <v>33690</v>
      </c>
      <c r="F23" s="67">
        <v>30800</v>
      </c>
      <c r="G23" s="60"/>
      <c r="H23" s="91">
        <f t="shared" si="2"/>
        <v>33690</v>
      </c>
      <c r="I23" s="92">
        <f>G23*H23</f>
        <v>0</v>
      </c>
      <c r="J23" s="58" t="s">
        <v>30</v>
      </c>
      <c r="K23" s="58">
        <v>6.9000000000000006E-2</v>
      </c>
      <c r="L23" s="58">
        <v>16</v>
      </c>
      <c r="M23" s="8"/>
    </row>
    <row r="24" spans="1:15" s="7" customFormat="1" ht="32.25" customHeight="1">
      <c r="A24" s="161" t="s">
        <v>68</v>
      </c>
      <c r="B24" s="161"/>
      <c r="C24" s="161"/>
      <c r="D24" s="161"/>
      <c r="E24" s="161"/>
      <c r="F24" s="161"/>
      <c r="G24" s="161"/>
      <c r="H24" s="50"/>
      <c r="I24" s="51"/>
      <c r="J24" s="51"/>
      <c r="K24" s="51"/>
      <c r="L24" s="52"/>
      <c r="M24" s="31"/>
      <c r="N24" s="31"/>
      <c r="O24" s="31"/>
    </row>
    <row r="25" spans="1:15" ht="16.2" thickBot="1">
      <c r="A25" s="150" t="s">
        <v>106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2"/>
      <c r="M25" s="8"/>
    </row>
    <row r="26" spans="1:15" ht="15.6">
      <c r="A26" s="142" t="str">
        <f>CONCATENATE(B26,"/",B27)</f>
        <v>EKCGF-25HIS/EKA-CCG</v>
      </c>
      <c r="B26" s="54" t="s">
        <v>133</v>
      </c>
      <c r="C26" s="162">
        <v>2.7</v>
      </c>
      <c r="D26" s="162">
        <v>2.8</v>
      </c>
      <c r="E26" s="67">
        <v>33860</v>
      </c>
      <c r="F26" s="163">
        <v>44700</v>
      </c>
      <c r="G26" s="175"/>
      <c r="H26" s="94">
        <f>ROUND(E26*(1-$E$5),2)</f>
        <v>33860</v>
      </c>
      <c r="I26" s="165">
        <f>G26*(H27+H26)</f>
        <v>0</v>
      </c>
      <c r="J26" s="58" t="s">
        <v>112</v>
      </c>
      <c r="K26" s="62">
        <v>0.17224919999999999</v>
      </c>
      <c r="L26" s="58">
        <v>24</v>
      </c>
      <c r="M26" s="8"/>
    </row>
    <row r="27" spans="1:15" ht="15.6">
      <c r="A27" s="142"/>
      <c r="B27" s="54" t="s">
        <v>114</v>
      </c>
      <c r="C27" s="162"/>
      <c r="D27" s="162"/>
      <c r="E27" s="67">
        <v>9850</v>
      </c>
      <c r="F27" s="164"/>
      <c r="G27" s="168"/>
      <c r="H27" s="94">
        <f t="shared" ref="H27:H33" si="3">ROUND(E27*(1-$E$5),2)</f>
        <v>9850</v>
      </c>
      <c r="I27" s="166"/>
      <c r="J27" s="58" t="s">
        <v>107</v>
      </c>
      <c r="K27" s="62">
        <v>6.1127744999999997E-2</v>
      </c>
      <c r="L27" s="58">
        <v>5</v>
      </c>
      <c r="M27" s="8"/>
    </row>
    <row r="28" spans="1:15" ht="15.6">
      <c r="A28" s="142" t="str">
        <f t="shared" ref="A28" si="4">CONCATENATE(B28,"/",B29)</f>
        <v>EKCGF-35HIS/EKA-CCG</v>
      </c>
      <c r="B28" s="54" t="s">
        <v>82</v>
      </c>
      <c r="C28" s="162">
        <v>3.5</v>
      </c>
      <c r="D28" s="162">
        <v>4</v>
      </c>
      <c r="E28" s="67">
        <v>35240</v>
      </c>
      <c r="F28" s="163">
        <v>46100</v>
      </c>
      <c r="G28" s="167"/>
      <c r="H28" s="94">
        <f t="shared" si="3"/>
        <v>35240</v>
      </c>
      <c r="I28" s="165">
        <f t="shared" ref="I28" si="5">G28*(H29+H28)</f>
        <v>0</v>
      </c>
      <c r="J28" s="58" t="s">
        <v>112</v>
      </c>
      <c r="K28" s="62">
        <v>0.17224919999999999</v>
      </c>
      <c r="L28" s="58">
        <v>24</v>
      </c>
      <c r="M28" s="8"/>
    </row>
    <row r="29" spans="1:15" ht="15.6">
      <c r="A29" s="142"/>
      <c r="B29" s="54" t="s">
        <v>114</v>
      </c>
      <c r="C29" s="162"/>
      <c r="D29" s="162"/>
      <c r="E29" s="67">
        <v>9850</v>
      </c>
      <c r="F29" s="164"/>
      <c r="G29" s="168"/>
      <c r="H29" s="94">
        <f t="shared" si="3"/>
        <v>9850</v>
      </c>
      <c r="I29" s="166"/>
      <c r="J29" s="58" t="s">
        <v>107</v>
      </c>
      <c r="K29" s="62">
        <v>6.1127744999999997E-2</v>
      </c>
      <c r="L29" s="58">
        <v>5</v>
      </c>
      <c r="M29" s="8"/>
    </row>
    <row r="30" spans="1:15" ht="15.6">
      <c r="A30" s="142" t="str">
        <f t="shared" ref="A30" si="6">CONCATENATE(B30,"/",B31)</f>
        <v>EKCGF-50HIS/EKA-CCG</v>
      </c>
      <c r="B30" s="54" t="s">
        <v>83</v>
      </c>
      <c r="C30" s="162">
        <v>5</v>
      </c>
      <c r="D30" s="162">
        <v>5.5</v>
      </c>
      <c r="E30" s="67">
        <v>36660</v>
      </c>
      <c r="F30" s="163">
        <v>47500</v>
      </c>
      <c r="G30" s="167"/>
      <c r="H30" s="94">
        <f t="shared" si="3"/>
        <v>36660</v>
      </c>
      <c r="I30" s="165">
        <f t="shared" ref="I30" si="7">G30*(H31+H30)</f>
        <v>0</v>
      </c>
      <c r="J30" s="58" t="s">
        <v>112</v>
      </c>
      <c r="K30" s="62">
        <v>0.17224919999999999</v>
      </c>
      <c r="L30" s="58">
        <v>24</v>
      </c>
      <c r="M30" s="8"/>
    </row>
    <row r="31" spans="1:15" ht="15.6">
      <c r="A31" s="142"/>
      <c r="B31" s="54" t="s">
        <v>114</v>
      </c>
      <c r="C31" s="162"/>
      <c r="D31" s="162"/>
      <c r="E31" s="67">
        <v>9850</v>
      </c>
      <c r="F31" s="164"/>
      <c r="G31" s="168"/>
      <c r="H31" s="94">
        <f t="shared" si="3"/>
        <v>9850</v>
      </c>
      <c r="I31" s="166"/>
      <c r="J31" s="58" t="s">
        <v>107</v>
      </c>
      <c r="K31" s="62">
        <v>6.1127744999999997E-2</v>
      </c>
      <c r="L31" s="58">
        <v>5</v>
      </c>
      <c r="M31" s="8"/>
    </row>
    <row r="32" spans="1:15" ht="15.6">
      <c r="A32" s="142" t="str">
        <f t="shared" ref="A32" si="8">CONCATENATE(B32,"/",B33)</f>
        <v>EKCGF-70HIS/EKA-FCG</v>
      </c>
      <c r="B32" s="54" t="s">
        <v>84</v>
      </c>
      <c r="C32" s="162">
        <v>7</v>
      </c>
      <c r="D32" s="162">
        <v>8</v>
      </c>
      <c r="E32" s="67">
        <v>49970</v>
      </c>
      <c r="F32" s="163">
        <v>65500</v>
      </c>
      <c r="G32" s="167"/>
      <c r="H32" s="94">
        <f t="shared" si="3"/>
        <v>49970</v>
      </c>
      <c r="I32" s="165">
        <f t="shared" ref="I32" si="9">G32*(H33+H32)</f>
        <v>0</v>
      </c>
      <c r="J32" s="58" t="s">
        <v>113</v>
      </c>
      <c r="K32" s="62">
        <v>0.30139492499999998</v>
      </c>
      <c r="L32" s="58">
        <v>32</v>
      </c>
      <c r="M32" s="8" t="s">
        <v>198</v>
      </c>
    </row>
    <row r="33" spans="1:15" ht="16.2" thickBot="1">
      <c r="A33" s="142"/>
      <c r="B33" s="54" t="s">
        <v>115</v>
      </c>
      <c r="C33" s="162"/>
      <c r="D33" s="162"/>
      <c r="E33" s="67">
        <v>14150</v>
      </c>
      <c r="F33" s="170"/>
      <c r="G33" s="171"/>
      <c r="H33" s="94">
        <f t="shared" si="3"/>
        <v>14150</v>
      </c>
      <c r="I33" s="166"/>
      <c r="J33" s="58" t="s">
        <v>108</v>
      </c>
      <c r="K33" s="62">
        <v>0.14260978199999999</v>
      </c>
      <c r="L33" s="58">
        <v>11</v>
      </c>
      <c r="M33" s="8"/>
    </row>
    <row r="34" spans="1:15" s="7" customFormat="1" ht="32.25" customHeight="1">
      <c r="A34" s="161" t="s">
        <v>67</v>
      </c>
      <c r="B34" s="161"/>
      <c r="C34" s="161"/>
      <c r="D34" s="161"/>
      <c r="E34" s="161"/>
      <c r="F34" s="161"/>
      <c r="G34" s="161"/>
      <c r="H34" s="50"/>
      <c r="I34" s="51"/>
      <c r="J34" s="51"/>
      <c r="K34" s="51"/>
      <c r="L34" s="52"/>
      <c r="M34" s="31"/>
      <c r="N34" s="31"/>
      <c r="O34" s="31"/>
    </row>
    <row r="35" spans="1:15" ht="16.2" thickBot="1">
      <c r="A35" s="150" t="s">
        <v>105</v>
      </c>
      <c r="B35" s="151"/>
      <c r="C35" s="151"/>
      <c r="D35" s="151"/>
      <c r="E35" s="151"/>
      <c r="F35" s="151"/>
      <c r="G35" s="169"/>
      <c r="H35" s="151"/>
      <c r="I35" s="151"/>
      <c r="J35" s="151"/>
      <c r="K35" s="151"/>
      <c r="L35" s="152"/>
      <c r="M35" s="8"/>
    </row>
    <row r="36" spans="1:15" ht="15.6">
      <c r="A36" s="54" t="s">
        <v>85</v>
      </c>
      <c r="B36" s="89"/>
      <c r="C36" s="90">
        <v>2.65</v>
      </c>
      <c r="D36" s="90">
        <v>2.8</v>
      </c>
      <c r="E36" s="67">
        <v>35420</v>
      </c>
      <c r="F36" s="67">
        <v>36200</v>
      </c>
      <c r="G36" s="56"/>
      <c r="H36" s="91">
        <f>ROUND(E36*(1-$E$5),2)</f>
        <v>35420</v>
      </c>
      <c r="I36" s="92">
        <f>G36*H36</f>
        <v>0</v>
      </c>
      <c r="J36" s="58" t="s">
        <v>109</v>
      </c>
      <c r="K36" s="62">
        <v>0.202367195</v>
      </c>
      <c r="L36" s="58">
        <v>26</v>
      </c>
      <c r="M36" s="8"/>
    </row>
    <row r="37" spans="1:15" ht="15.6">
      <c r="A37" s="54" t="s">
        <v>86</v>
      </c>
      <c r="B37" s="89"/>
      <c r="C37" s="90">
        <v>3.5</v>
      </c>
      <c r="D37" s="90">
        <v>4</v>
      </c>
      <c r="E37" s="67">
        <v>37320</v>
      </c>
      <c r="F37" s="67">
        <v>38100</v>
      </c>
      <c r="G37" s="59"/>
      <c r="H37" s="91">
        <f>ROUND(E37*(1-$E$5),2)</f>
        <v>37320</v>
      </c>
      <c r="I37" s="92">
        <f>G37*H37</f>
        <v>0</v>
      </c>
      <c r="J37" s="58" t="s">
        <v>109</v>
      </c>
      <c r="K37" s="62">
        <v>0.202367195</v>
      </c>
      <c r="L37" s="58">
        <v>28</v>
      </c>
      <c r="M37" s="8"/>
    </row>
    <row r="38" spans="1:15" ht="15.6">
      <c r="A38" s="54" t="s">
        <v>87</v>
      </c>
      <c r="B38" s="89"/>
      <c r="C38" s="90">
        <v>5</v>
      </c>
      <c r="D38" s="90">
        <v>5.5</v>
      </c>
      <c r="E38" s="67">
        <v>42000</v>
      </c>
      <c r="F38" s="67">
        <v>42900</v>
      </c>
      <c r="G38" s="59"/>
      <c r="H38" s="91">
        <f>ROUND(E38*(1-$E$5),2)</f>
        <v>42000</v>
      </c>
      <c r="I38" s="92">
        <f>G38*H38</f>
        <v>0</v>
      </c>
      <c r="J38" s="58" t="s">
        <v>110</v>
      </c>
      <c r="K38" s="62">
        <v>0.25448864500000001</v>
      </c>
      <c r="L38" s="58">
        <v>32</v>
      </c>
      <c r="M38" s="8"/>
    </row>
    <row r="39" spans="1:15" ht="16.2" thickBot="1">
      <c r="A39" s="54" t="s">
        <v>88</v>
      </c>
      <c r="B39" s="89"/>
      <c r="C39" s="90">
        <v>7</v>
      </c>
      <c r="D39" s="90">
        <v>8</v>
      </c>
      <c r="E39" s="67">
        <v>58590</v>
      </c>
      <c r="F39" s="67">
        <v>59900</v>
      </c>
      <c r="G39" s="60"/>
      <c r="H39" s="91">
        <f>ROUND(E39*(1-$E$5),2)</f>
        <v>58590</v>
      </c>
      <c r="I39" s="92">
        <f>G39*H39</f>
        <v>0</v>
      </c>
      <c r="J39" s="58" t="s">
        <v>111</v>
      </c>
      <c r="K39" s="62">
        <v>0.29981164500000002</v>
      </c>
      <c r="L39" s="58">
        <v>40</v>
      </c>
      <c r="M39" s="8" t="s">
        <v>198</v>
      </c>
    </row>
    <row r="40" spans="1:15" s="7" customFormat="1" ht="32.25" customHeight="1">
      <c r="A40" s="161" t="s">
        <v>70</v>
      </c>
      <c r="B40" s="161"/>
      <c r="C40" s="161"/>
      <c r="D40" s="161"/>
      <c r="E40" s="161"/>
      <c r="F40" s="161"/>
      <c r="G40" s="161"/>
      <c r="H40" s="50"/>
      <c r="I40" s="51"/>
      <c r="J40" s="51"/>
      <c r="K40" s="51"/>
      <c r="L40" s="52"/>
      <c r="M40" s="31"/>
      <c r="N40" s="31"/>
      <c r="O40" s="31"/>
    </row>
    <row r="41" spans="1:15" ht="16.2" thickBot="1">
      <c r="A41" s="150" t="s">
        <v>71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2"/>
      <c r="M41" s="8"/>
    </row>
    <row r="42" spans="1:15" ht="15.6">
      <c r="A42" s="127" t="s">
        <v>89</v>
      </c>
      <c r="B42" s="128"/>
      <c r="C42" s="129">
        <v>2.65</v>
      </c>
      <c r="D42" s="129">
        <v>2.8</v>
      </c>
      <c r="E42" s="67">
        <v>43240</v>
      </c>
      <c r="F42" s="67">
        <v>44200</v>
      </c>
      <c r="G42" s="56"/>
      <c r="H42" s="130">
        <f>ROUND(E42*(1-$E$5),2)</f>
        <v>43240</v>
      </c>
      <c r="I42" s="131">
        <f>G42*H42</f>
        <v>0</v>
      </c>
      <c r="J42" s="114" t="s">
        <v>116</v>
      </c>
      <c r="K42" s="115">
        <v>0.238623</v>
      </c>
      <c r="L42" s="114">
        <v>30</v>
      </c>
      <c r="M42" s="8" t="s">
        <v>198</v>
      </c>
    </row>
    <row r="43" spans="1:15" ht="15.6">
      <c r="A43" s="127" t="s">
        <v>90</v>
      </c>
      <c r="B43" s="128"/>
      <c r="C43" s="129">
        <v>3.5</v>
      </c>
      <c r="D43" s="129">
        <v>4</v>
      </c>
      <c r="E43" s="67">
        <v>44960</v>
      </c>
      <c r="F43" s="67">
        <v>45900</v>
      </c>
      <c r="G43" s="59"/>
      <c r="H43" s="130">
        <f>ROUND(E43*(1-$E$5),2)</f>
        <v>44960</v>
      </c>
      <c r="I43" s="131">
        <f>G43*H43</f>
        <v>0</v>
      </c>
      <c r="J43" s="114" t="s">
        <v>116</v>
      </c>
      <c r="K43" s="115">
        <v>0.238623</v>
      </c>
      <c r="L43" s="114">
        <v>30</v>
      </c>
      <c r="M43" s="8" t="s">
        <v>198</v>
      </c>
    </row>
    <row r="44" spans="1:15" ht="15.6">
      <c r="A44" s="127" t="s">
        <v>91</v>
      </c>
      <c r="B44" s="128"/>
      <c r="C44" s="129">
        <v>5</v>
      </c>
      <c r="D44" s="129">
        <v>5.5</v>
      </c>
      <c r="E44" s="67">
        <v>48420</v>
      </c>
      <c r="F44" s="67">
        <v>49500</v>
      </c>
      <c r="G44" s="59"/>
      <c r="H44" s="130">
        <f>ROUND(E44*(1-$E$5),2)</f>
        <v>48420</v>
      </c>
      <c r="I44" s="131">
        <f>G44*H44</f>
        <v>0</v>
      </c>
      <c r="J44" s="114" t="s">
        <v>116</v>
      </c>
      <c r="K44" s="115">
        <v>0.238623</v>
      </c>
      <c r="L44" s="114">
        <v>30.5</v>
      </c>
      <c r="M44" s="8" t="s">
        <v>198</v>
      </c>
    </row>
    <row r="45" spans="1:15" ht="16.2" thickBot="1">
      <c r="A45" s="127" t="s">
        <v>92</v>
      </c>
      <c r="B45" s="128"/>
      <c r="C45" s="129">
        <v>7</v>
      </c>
      <c r="D45" s="129">
        <v>8</v>
      </c>
      <c r="E45" s="67">
        <v>61750</v>
      </c>
      <c r="F45" s="67">
        <v>63100</v>
      </c>
      <c r="G45" s="60"/>
      <c r="H45" s="130">
        <f>ROUND(E45*(1-$E$5),2)</f>
        <v>61750</v>
      </c>
      <c r="I45" s="131">
        <f>G45*H45</f>
        <v>0</v>
      </c>
      <c r="J45" s="114" t="s">
        <v>117</v>
      </c>
      <c r="K45" s="115">
        <v>0.31485299999999999</v>
      </c>
      <c r="L45" s="114">
        <v>40</v>
      </c>
      <c r="M45" s="8" t="s">
        <v>198</v>
      </c>
    </row>
    <row r="46" spans="1:15" s="7" customFormat="1" ht="32.25" customHeight="1">
      <c r="A46" s="161" t="s">
        <v>0</v>
      </c>
      <c r="B46" s="161"/>
      <c r="C46" s="161"/>
      <c r="D46" s="161"/>
      <c r="E46" s="161"/>
      <c r="F46" s="161"/>
      <c r="G46" s="161"/>
      <c r="H46" s="50"/>
      <c r="I46" s="51"/>
      <c r="J46" s="51"/>
      <c r="K46" s="51"/>
      <c r="L46" s="52"/>
      <c r="M46" s="31"/>
      <c r="N46" s="31"/>
      <c r="O46" s="31"/>
    </row>
    <row r="47" spans="1:15" s="8" customFormat="1" ht="47.4" thickBot="1">
      <c r="A47" s="95" t="s">
        <v>1</v>
      </c>
      <c r="B47" s="172" t="s">
        <v>22</v>
      </c>
      <c r="C47" s="172"/>
      <c r="D47" s="95" t="s">
        <v>23</v>
      </c>
      <c r="E47" s="66" t="s">
        <v>182</v>
      </c>
      <c r="F47" s="126" t="s">
        <v>180</v>
      </c>
      <c r="G47" s="66" t="s">
        <v>2</v>
      </c>
      <c r="H47" s="66" t="s">
        <v>181</v>
      </c>
      <c r="I47" s="66" t="s">
        <v>62</v>
      </c>
      <c r="J47" s="66" t="s">
        <v>18</v>
      </c>
      <c r="K47" s="66" t="s">
        <v>24</v>
      </c>
      <c r="L47" s="66" t="s">
        <v>4</v>
      </c>
    </row>
    <row r="48" spans="1:15" ht="29.25" customHeight="1" thickBot="1">
      <c r="A48" s="54" t="s">
        <v>121</v>
      </c>
      <c r="B48" s="153" t="s">
        <v>64</v>
      </c>
      <c r="C48" s="154"/>
      <c r="D48" s="54" t="s">
        <v>19</v>
      </c>
      <c r="E48" s="67">
        <v>1820</v>
      </c>
      <c r="F48" s="67">
        <v>2100</v>
      </c>
      <c r="G48" s="96"/>
      <c r="H48" s="91">
        <f>ROUND(E48*(1-E5),2)</f>
        <v>1820</v>
      </c>
      <c r="I48" s="92">
        <f>G48*H48</f>
        <v>0</v>
      </c>
      <c r="J48" s="69"/>
      <c r="K48" s="69"/>
      <c r="L48" s="69"/>
      <c r="M48" s="8"/>
    </row>
    <row r="49" spans="1:14" ht="15.6">
      <c r="A49" s="74"/>
      <c r="B49" s="74"/>
      <c r="C49" s="72"/>
      <c r="D49" s="73"/>
      <c r="E49" s="73"/>
      <c r="F49" s="73"/>
      <c r="G49" s="73"/>
      <c r="H49" s="74"/>
      <c r="I49" s="73"/>
      <c r="J49" s="73"/>
      <c r="K49" s="73"/>
      <c r="L49" s="73"/>
      <c r="M49" s="8"/>
    </row>
    <row r="50" spans="1:14" ht="15.6">
      <c r="A50" s="97" t="s">
        <v>10</v>
      </c>
      <c r="B50" s="74"/>
      <c r="C50" s="72"/>
      <c r="D50" s="73"/>
      <c r="E50" s="73"/>
      <c r="F50" s="73"/>
      <c r="G50" s="73"/>
      <c r="H50" s="74"/>
      <c r="I50" s="74"/>
      <c r="J50" s="73"/>
      <c r="K50" s="73"/>
      <c r="L50" s="73"/>
    </row>
    <row r="51" spans="1:14" s="34" customFormat="1" ht="15.6">
      <c r="A51" s="97" t="s">
        <v>184</v>
      </c>
      <c r="B51" s="74"/>
      <c r="C51" s="72"/>
      <c r="D51" s="73"/>
      <c r="E51" s="73"/>
      <c r="F51" s="73"/>
      <c r="G51" s="73"/>
      <c r="H51" s="74"/>
      <c r="I51" s="74"/>
      <c r="J51" s="73"/>
      <c r="K51" s="73"/>
      <c r="L51" s="73"/>
    </row>
    <row r="52" spans="1:14" ht="15.6">
      <c r="A52" s="74" t="s">
        <v>63</v>
      </c>
      <c r="B52" s="74"/>
      <c r="C52" s="72"/>
      <c r="D52" s="73"/>
      <c r="E52" s="73"/>
      <c r="F52" s="73"/>
      <c r="G52" s="73"/>
      <c r="H52" s="74"/>
      <c r="I52" s="74"/>
      <c r="J52" s="73"/>
      <c r="K52" s="73"/>
      <c r="L52" s="73"/>
    </row>
    <row r="53" spans="1:14" ht="15.6">
      <c r="A53" s="74"/>
      <c r="B53" s="74"/>
      <c r="C53" s="72"/>
      <c r="D53" s="73"/>
      <c r="E53" s="73"/>
      <c r="F53" s="73"/>
      <c r="G53" s="73"/>
      <c r="H53" s="74"/>
      <c r="I53" s="74"/>
      <c r="J53" s="73"/>
      <c r="K53" s="73"/>
      <c r="L53" s="73"/>
    </row>
    <row r="54" spans="1:14" ht="15.6">
      <c r="A54" s="76" t="s">
        <v>216</v>
      </c>
      <c r="B54" s="77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</row>
    <row r="55" spans="1:14" ht="15.6">
      <c r="A55" s="76" t="s">
        <v>217</v>
      </c>
      <c r="B55" s="77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</row>
    <row r="56" spans="1:14" ht="16.2" thickBot="1">
      <c r="A56" s="79" t="s">
        <v>218</v>
      </c>
      <c r="B56" s="80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</row>
  </sheetData>
  <mergeCells count="48">
    <mergeCell ref="F26:F27"/>
    <mergeCell ref="G28:G29"/>
    <mergeCell ref="G26:G27"/>
    <mergeCell ref="I26:I27"/>
    <mergeCell ref="I28:I29"/>
    <mergeCell ref="H7:H8"/>
    <mergeCell ref="I7:I8"/>
    <mergeCell ref="J7:J8"/>
    <mergeCell ref="K7:K8"/>
    <mergeCell ref="L7:L8"/>
    <mergeCell ref="A7:A8"/>
    <mergeCell ref="C7:D7"/>
    <mergeCell ref="E7:E8"/>
    <mergeCell ref="F7:F8"/>
    <mergeCell ref="G7:G8"/>
    <mergeCell ref="B7:B8"/>
    <mergeCell ref="I30:I31"/>
    <mergeCell ref="I32:I33"/>
    <mergeCell ref="B48:C48"/>
    <mergeCell ref="A41:L41"/>
    <mergeCell ref="A30:A31"/>
    <mergeCell ref="C30:C31"/>
    <mergeCell ref="D30:D31"/>
    <mergeCell ref="F30:F31"/>
    <mergeCell ref="G30:G31"/>
    <mergeCell ref="A35:L35"/>
    <mergeCell ref="F32:F33"/>
    <mergeCell ref="G32:G33"/>
    <mergeCell ref="B47:C47"/>
    <mergeCell ref="A32:A33"/>
    <mergeCell ref="C32:C33"/>
    <mergeCell ref="D32:D33"/>
    <mergeCell ref="A46:G46"/>
    <mergeCell ref="A9:G9"/>
    <mergeCell ref="A17:G17"/>
    <mergeCell ref="A24:G24"/>
    <mergeCell ref="A34:G34"/>
    <mergeCell ref="A40:G40"/>
    <mergeCell ref="C28:C29"/>
    <mergeCell ref="D28:D29"/>
    <mergeCell ref="A18:L18"/>
    <mergeCell ref="A10:L10"/>
    <mergeCell ref="F28:F29"/>
    <mergeCell ref="A25:L25"/>
    <mergeCell ref="A28:A29"/>
    <mergeCell ref="A26:A27"/>
    <mergeCell ref="C26:C27"/>
    <mergeCell ref="D26:D2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showGridLines="0" zoomScaleNormal="100" zoomScaleSheetLayoutView="85" workbookViewId="0">
      <selection activeCell="A68" sqref="A68"/>
    </sheetView>
  </sheetViews>
  <sheetFormatPr defaultColWidth="49.6640625" defaultRowHeight="14.4"/>
  <cols>
    <col min="1" max="1" width="41" style="26" customWidth="1"/>
    <col min="2" max="2" width="17.109375" style="26" customWidth="1"/>
    <col min="3" max="3" width="14.44140625" style="23" customWidth="1"/>
    <col min="4" max="4" width="12.6640625" style="22" customWidth="1"/>
    <col min="5" max="5" width="17.33203125" style="22" customWidth="1"/>
    <col min="6" max="6" width="15.6640625" style="22" customWidth="1"/>
    <col min="7" max="7" width="12.6640625" style="22" customWidth="1"/>
    <col min="8" max="8" width="7.88671875" style="22" bestFit="1" customWidth="1"/>
    <col min="9" max="9" width="18.33203125" style="24" customWidth="1"/>
    <col min="10" max="10" width="16.44140625" style="24" customWidth="1"/>
    <col min="11" max="11" width="15.33203125" style="24" customWidth="1"/>
    <col min="12" max="12" width="16.44140625" style="22" customWidth="1"/>
    <col min="13" max="14" width="11.33203125" style="22" customWidth="1"/>
    <col min="15" max="15" width="9.109375" customWidth="1"/>
  </cols>
  <sheetData>
    <row r="1" spans="1:15" s="31" customFormat="1" ht="62.25" customHeight="1" thickBot="1">
      <c r="B1" s="107"/>
      <c r="C1" s="106"/>
      <c r="D1" s="107"/>
      <c r="E1" s="106"/>
      <c r="F1" s="107"/>
      <c r="G1" s="106"/>
      <c r="H1" s="107"/>
      <c r="I1" s="106"/>
      <c r="J1" s="107"/>
      <c r="K1" s="106"/>
      <c r="L1" s="107"/>
      <c r="M1" s="36"/>
      <c r="N1" s="137" t="s">
        <v>9</v>
      </c>
    </row>
    <row r="2" spans="1:15" s="31" customFormat="1" ht="16.2" hidden="1" thickBot="1">
      <c r="A2" s="106"/>
      <c r="B2" s="107"/>
      <c r="C2" s="106"/>
      <c r="D2" s="107"/>
      <c r="E2" s="106"/>
      <c r="F2" s="107"/>
      <c r="G2" s="106"/>
      <c r="H2" s="107"/>
      <c r="I2" s="106"/>
      <c r="J2" s="107"/>
      <c r="K2" s="106"/>
      <c r="L2" s="107"/>
      <c r="M2" s="36"/>
      <c r="N2" s="36"/>
    </row>
    <row r="3" spans="1:15" s="31" customFormat="1" ht="16.2" thickBot="1">
      <c r="A3" s="38"/>
      <c r="B3" s="39"/>
      <c r="C3" s="40"/>
      <c r="D3" s="41"/>
      <c r="E3" s="40"/>
      <c r="F3" s="40"/>
      <c r="G3" s="40"/>
      <c r="H3" s="40"/>
      <c r="I3" s="40"/>
      <c r="J3" s="40"/>
      <c r="K3" s="40"/>
      <c r="L3" s="40"/>
      <c r="M3" s="41" t="s">
        <v>5</v>
      </c>
      <c r="N3" s="42">
        <f>SUMPRODUCT(H10:H55,N10:N55)</f>
        <v>0</v>
      </c>
    </row>
    <row r="4" spans="1:15" s="31" customFormat="1" ht="18" thickBot="1">
      <c r="A4" s="38"/>
      <c r="B4" s="39"/>
      <c r="C4" s="40"/>
      <c r="D4" s="41" t="s">
        <v>15</v>
      </c>
      <c r="E4" s="108">
        <v>0</v>
      </c>
      <c r="F4" s="40"/>
      <c r="G4" s="40"/>
      <c r="H4" s="40"/>
      <c r="I4" s="41" t="s">
        <v>3</v>
      </c>
      <c r="J4" s="44">
        <f>SUM(K10:K55)</f>
        <v>0</v>
      </c>
      <c r="K4" s="40"/>
      <c r="L4" s="40"/>
      <c r="M4" s="41" t="s">
        <v>196</v>
      </c>
      <c r="N4" s="42">
        <f>SUMPRODUCT(H10:H55,M10:M55)</f>
        <v>0</v>
      </c>
    </row>
    <row r="5" spans="1:15" s="31" customFormat="1" ht="15.6">
      <c r="A5" s="38"/>
      <c r="B5" s="39"/>
      <c r="C5" s="40"/>
      <c r="D5" s="40"/>
      <c r="E5" s="40"/>
      <c r="F5" s="41"/>
      <c r="G5" s="45"/>
      <c r="H5" s="40"/>
      <c r="I5" s="46"/>
      <c r="J5" s="46"/>
      <c r="K5" s="47"/>
      <c r="L5" s="40"/>
      <c r="M5" s="46"/>
      <c r="N5" s="48"/>
    </row>
    <row r="6" spans="1:15" s="30" customFormat="1" ht="15.6">
      <c r="A6" s="159" t="s">
        <v>1</v>
      </c>
      <c r="B6" s="109" t="s">
        <v>16</v>
      </c>
      <c r="C6" s="173" t="s">
        <v>11</v>
      </c>
      <c r="D6" s="173"/>
      <c r="E6" s="174" t="s">
        <v>58</v>
      </c>
      <c r="F6" s="174" t="s">
        <v>59</v>
      </c>
      <c r="G6" s="174" t="s">
        <v>178</v>
      </c>
      <c r="H6" s="174" t="s">
        <v>2</v>
      </c>
      <c r="I6" s="174" t="s">
        <v>60</v>
      </c>
      <c r="J6" s="174" t="s">
        <v>61</v>
      </c>
      <c r="K6" s="174" t="s">
        <v>62</v>
      </c>
      <c r="L6" s="174" t="s">
        <v>18</v>
      </c>
      <c r="M6" s="174" t="s">
        <v>197</v>
      </c>
      <c r="N6" s="174" t="s">
        <v>4</v>
      </c>
    </row>
    <row r="7" spans="1:15" s="30" customFormat="1" ht="30.75" customHeight="1">
      <c r="A7" s="159"/>
      <c r="B7" s="109" t="s">
        <v>17</v>
      </c>
      <c r="C7" s="88" t="s">
        <v>12</v>
      </c>
      <c r="D7" s="88" t="s">
        <v>13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</row>
    <row r="8" spans="1:15" s="7" customFormat="1" ht="32.25" customHeight="1">
      <c r="A8" s="161" t="s">
        <v>72</v>
      </c>
      <c r="B8" s="161"/>
      <c r="C8" s="161"/>
      <c r="D8" s="161"/>
      <c r="E8" s="161"/>
      <c r="F8" s="161"/>
      <c r="G8" s="161"/>
      <c r="H8" s="50"/>
      <c r="I8" s="51"/>
      <c r="J8" s="51"/>
      <c r="K8" s="51"/>
      <c r="L8" s="52"/>
      <c r="M8" s="51"/>
      <c r="N8" s="51"/>
      <c r="O8" s="31"/>
    </row>
    <row r="9" spans="1:15" ht="16.2" thickBot="1">
      <c r="A9" s="150" t="s">
        <v>188</v>
      </c>
      <c r="B9" s="151"/>
      <c r="C9" s="151"/>
      <c r="D9" s="151"/>
      <c r="E9" s="151"/>
      <c r="F9" s="151"/>
      <c r="G9" s="151"/>
      <c r="H9" s="151"/>
      <c r="I9" s="179"/>
      <c r="J9" s="179"/>
      <c r="K9" s="179"/>
      <c r="L9" s="179"/>
      <c r="M9" s="179"/>
      <c r="N9" s="180"/>
    </row>
    <row r="10" spans="1:15" ht="15.6">
      <c r="A10" s="142" t="str">
        <f>CONCATENATE(B10,"/",B11,"/",B12)</f>
        <v>EKCX-50HNN/EKOX-50HNN/EKA-CCX</v>
      </c>
      <c r="B10" s="54" t="s">
        <v>155</v>
      </c>
      <c r="C10" s="143">
        <v>5.28</v>
      </c>
      <c r="D10" s="143">
        <v>5.6</v>
      </c>
      <c r="E10" s="144">
        <f>F10+F11+F12</f>
        <v>121250</v>
      </c>
      <c r="F10" s="55">
        <v>34810</v>
      </c>
      <c r="G10" s="145">
        <v>114100</v>
      </c>
      <c r="H10" s="56"/>
      <c r="I10" s="177">
        <f>J10+J11+J12</f>
        <v>121250</v>
      </c>
      <c r="J10" s="110">
        <f>ROUND(F10*(1-$E$4),2)</f>
        <v>34810</v>
      </c>
      <c r="K10" s="111">
        <f>H10*J10</f>
        <v>0</v>
      </c>
      <c r="L10" s="112" t="s">
        <v>170</v>
      </c>
      <c r="M10" s="62">
        <v>0.15768750000000001</v>
      </c>
      <c r="N10" s="58">
        <v>18.5</v>
      </c>
    </row>
    <row r="11" spans="1:15" ht="15.6">
      <c r="A11" s="142"/>
      <c r="B11" s="54" t="s">
        <v>145</v>
      </c>
      <c r="C11" s="143"/>
      <c r="D11" s="143"/>
      <c r="E11" s="144"/>
      <c r="F11" s="55">
        <v>82900</v>
      </c>
      <c r="G11" s="176"/>
      <c r="H11" s="59"/>
      <c r="I11" s="178"/>
      <c r="J11" s="110">
        <f t="shared" ref="J11:J12" si="0">ROUND(F11*(1-$E$4),2)</f>
        <v>82900</v>
      </c>
      <c r="K11" s="113">
        <f>H11*J11</f>
        <v>0</v>
      </c>
      <c r="L11" s="112" t="s">
        <v>157</v>
      </c>
      <c r="M11" s="62">
        <v>0.19227864</v>
      </c>
      <c r="N11" s="58">
        <v>31</v>
      </c>
    </row>
    <row r="12" spans="1:15" ht="15.6">
      <c r="A12" s="142"/>
      <c r="B12" s="54" t="s">
        <v>156</v>
      </c>
      <c r="C12" s="143"/>
      <c r="D12" s="143"/>
      <c r="E12" s="144"/>
      <c r="F12" s="55">
        <v>3540</v>
      </c>
      <c r="G12" s="181"/>
      <c r="H12" s="59"/>
      <c r="I12" s="178"/>
      <c r="J12" s="110">
        <f t="shared" si="0"/>
        <v>3540</v>
      </c>
      <c r="K12" s="113">
        <f>H12*J12</f>
        <v>0</v>
      </c>
      <c r="L12" s="112" t="s">
        <v>171</v>
      </c>
      <c r="M12" s="62">
        <v>7.0229249999999993E-2</v>
      </c>
      <c r="N12" s="112" t="s">
        <v>172</v>
      </c>
    </row>
    <row r="13" spans="1:15" s="7" customFormat="1" ht="32.25" customHeight="1">
      <c r="A13" s="161" t="s">
        <v>73</v>
      </c>
      <c r="B13" s="161"/>
      <c r="C13" s="161"/>
      <c r="D13" s="161"/>
      <c r="E13" s="161"/>
      <c r="F13" s="161"/>
      <c r="G13" s="161"/>
      <c r="H13" s="50"/>
      <c r="I13" s="51"/>
      <c r="J13" s="51"/>
      <c r="K13" s="51"/>
      <c r="L13" s="52"/>
      <c r="M13" s="51"/>
      <c r="N13" s="51"/>
      <c r="O13" s="31"/>
    </row>
    <row r="14" spans="1:15" ht="16.2" thickBot="1">
      <c r="A14" s="150" t="s">
        <v>189</v>
      </c>
      <c r="B14" s="151"/>
      <c r="C14" s="151"/>
      <c r="D14" s="151"/>
      <c r="E14" s="151"/>
      <c r="F14" s="151"/>
      <c r="G14" s="151"/>
      <c r="H14" s="151"/>
      <c r="I14" s="151"/>
      <c r="J14" s="179"/>
      <c r="K14" s="179"/>
      <c r="L14" s="179"/>
      <c r="M14" s="179"/>
      <c r="N14" s="180"/>
    </row>
    <row r="15" spans="1:15" ht="15.6">
      <c r="A15" s="142" t="str">
        <f t="shared" ref="A15" si="1">CONCATENATE(B15,"/",B16,"/",B17)</f>
        <v>EKCX-70HNN/EKOX-70HNN/EKA-FCX</v>
      </c>
      <c r="B15" s="54" t="s">
        <v>135</v>
      </c>
      <c r="C15" s="143">
        <v>7</v>
      </c>
      <c r="D15" s="143">
        <v>7.5</v>
      </c>
      <c r="E15" s="144">
        <f>F15+F16+F17</f>
        <v>151250</v>
      </c>
      <c r="F15" s="55">
        <v>43030</v>
      </c>
      <c r="G15" s="145">
        <v>142200</v>
      </c>
      <c r="H15" s="56"/>
      <c r="I15" s="177">
        <f>J15+J16+J17</f>
        <v>151250</v>
      </c>
      <c r="J15" s="110">
        <f t="shared" ref="J15:J26" si="2">ROUND(F15*(1-$E$4),2)</f>
        <v>43030</v>
      </c>
      <c r="K15" s="177">
        <f>H15*J15</f>
        <v>0</v>
      </c>
      <c r="L15" s="58" t="s">
        <v>164</v>
      </c>
      <c r="M15" s="62">
        <v>0.2277275</v>
      </c>
      <c r="N15" s="58">
        <v>30</v>
      </c>
    </row>
    <row r="16" spans="1:15" ht="15.6">
      <c r="A16" s="142"/>
      <c r="B16" s="54" t="s">
        <v>136</v>
      </c>
      <c r="C16" s="143"/>
      <c r="D16" s="143"/>
      <c r="E16" s="144"/>
      <c r="F16" s="55">
        <v>101380</v>
      </c>
      <c r="G16" s="176"/>
      <c r="H16" s="59"/>
      <c r="I16" s="178"/>
      <c r="J16" s="110">
        <f t="shared" si="2"/>
        <v>101380</v>
      </c>
      <c r="K16" s="178">
        <f t="shared" ref="K16:K26" si="3">H16*J16</f>
        <v>0</v>
      </c>
      <c r="L16" s="58" t="s">
        <v>158</v>
      </c>
      <c r="M16" s="62">
        <v>0.29802937499999999</v>
      </c>
      <c r="N16" s="58">
        <v>44</v>
      </c>
    </row>
    <row r="17" spans="1:15" ht="15.6">
      <c r="A17" s="142"/>
      <c r="B17" s="54" t="s">
        <v>137</v>
      </c>
      <c r="C17" s="143"/>
      <c r="D17" s="143"/>
      <c r="E17" s="144"/>
      <c r="F17" s="55">
        <v>6840</v>
      </c>
      <c r="G17" s="146"/>
      <c r="H17" s="59"/>
      <c r="I17" s="178"/>
      <c r="J17" s="110">
        <f t="shared" si="2"/>
        <v>6840</v>
      </c>
      <c r="K17" s="178">
        <f t="shared" si="3"/>
        <v>0</v>
      </c>
      <c r="L17" s="58" t="s">
        <v>165</v>
      </c>
      <c r="M17" s="62">
        <v>8.5697999999999996E-2</v>
      </c>
      <c r="N17" s="112" t="s">
        <v>166</v>
      </c>
    </row>
    <row r="18" spans="1:15" ht="15.6">
      <c r="A18" s="142" t="str">
        <f t="shared" ref="A18" si="4">CONCATENATE(B18,"/",B19,"/",B20)</f>
        <v>EKCX-100HNN/EKOX-100HNN/EKA-FCX</v>
      </c>
      <c r="B18" s="54" t="s">
        <v>138</v>
      </c>
      <c r="C18" s="143">
        <v>10.55</v>
      </c>
      <c r="D18" s="143">
        <v>11.69</v>
      </c>
      <c r="E18" s="144">
        <f>F18+F19+F20</f>
        <v>214440</v>
      </c>
      <c r="F18" s="55">
        <v>49530</v>
      </c>
      <c r="G18" s="145">
        <v>201500</v>
      </c>
      <c r="H18" s="59"/>
      <c r="I18" s="177">
        <f>J18+J19+J20</f>
        <v>214440</v>
      </c>
      <c r="J18" s="110">
        <f t="shared" si="2"/>
        <v>49530</v>
      </c>
      <c r="K18" s="177">
        <f t="shared" si="3"/>
        <v>0</v>
      </c>
      <c r="L18" s="58" t="s">
        <v>164</v>
      </c>
      <c r="M18" s="62">
        <v>0.2277275</v>
      </c>
      <c r="N18" s="58">
        <v>30</v>
      </c>
    </row>
    <row r="19" spans="1:15" ht="15.6">
      <c r="A19" s="142"/>
      <c r="B19" s="54" t="s">
        <v>139</v>
      </c>
      <c r="C19" s="143"/>
      <c r="D19" s="143"/>
      <c r="E19" s="144"/>
      <c r="F19" s="55">
        <v>158070</v>
      </c>
      <c r="G19" s="176"/>
      <c r="H19" s="59"/>
      <c r="I19" s="178"/>
      <c r="J19" s="110">
        <f t="shared" si="2"/>
        <v>158070</v>
      </c>
      <c r="K19" s="178">
        <f t="shared" si="3"/>
        <v>0</v>
      </c>
      <c r="L19" s="114" t="s">
        <v>159</v>
      </c>
      <c r="M19" s="115">
        <v>0.33772200000000002</v>
      </c>
      <c r="N19" s="58">
        <v>54</v>
      </c>
    </row>
    <row r="20" spans="1:15" ht="15.6">
      <c r="A20" s="142"/>
      <c r="B20" s="54" t="s">
        <v>137</v>
      </c>
      <c r="C20" s="143"/>
      <c r="D20" s="143"/>
      <c r="E20" s="144"/>
      <c r="F20" s="55">
        <v>6840</v>
      </c>
      <c r="G20" s="146"/>
      <c r="H20" s="59"/>
      <c r="I20" s="178"/>
      <c r="J20" s="110">
        <f t="shared" si="2"/>
        <v>6840</v>
      </c>
      <c r="K20" s="178">
        <f t="shared" si="3"/>
        <v>0</v>
      </c>
      <c r="L20" s="114" t="s">
        <v>165</v>
      </c>
      <c r="M20" s="115">
        <v>8.5697999999999996E-2</v>
      </c>
      <c r="N20" s="112" t="s">
        <v>166</v>
      </c>
    </row>
    <row r="21" spans="1:15" ht="15.6">
      <c r="A21" s="142" t="str">
        <f t="shared" ref="A21" si="5">CONCATENATE(B21,"/",B22,"/",B23)</f>
        <v>EKCX-140HNN4/EKOX-140HNN4/EKA-FCX</v>
      </c>
      <c r="B21" s="54" t="s">
        <v>140</v>
      </c>
      <c r="C21" s="143">
        <v>14.07</v>
      </c>
      <c r="D21" s="143">
        <v>15.24</v>
      </c>
      <c r="E21" s="144">
        <f>F21+F22+F23</f>
        <v>224060</v>
      </c>
      <c r="F21" s="55">
        <v>52720</v>
      </c>
      <c r="G21" s="145">
        <v>210600</v>
      </c>
      <c r="H21" s="59"/>
      <c r="I21" s="177">
        <f>J21+J22+J23</f>
        <v>224060</v>
      </c>
      <c r="J21" s="110">
        <f t="shared" si="2"/>
        <v>52720</v>
      </c>
      <c r="K21" s="177">
        <f t="shared" si="3"/>
        <v>0</v>
      </c>
      <c r="L21" s="114" t="s">
        <v>167</v>
      </c>
      <c r="M21" s="115">
        <v>0.30802499999999999</v>
      </c>
      <c r="N21" s="58">
        <v>33</v>
      </c>
    </row>
    <row r="22" spans="1:15" ht="15.6">
      <c r="A22" s="142"/>
      <c r="B22" s="54" t="s">
        <v>141</v>
      </c>
      <c r="C22" s="143"/>
      <c r="D22" s="143"/>
      <c r="E22" s="144"/>
      <c r="F22" s="55">
        <v>164500</v>
      </c>
      <c r="G22" s="176"/>
      <c r="H22" s="59"/>
      <c r="I22" s="178"/>
      <c r="J22" s="110">
        <f t="shared" si="2"/>
        <v>164500</v>
      </c>
      <c r="K22" s="178">
        <f t="shared" si="3"/>
        <v>0</v>
      </c>
      <c r="L22" s="114" t="s">
        <v>160</v>
      </c>
      <c r="M22" s="115">
        <v>0.668736</v>
      </c>
      <c r="N22" s="58">
        <v>92</v>
      </c>
    </row>
    <row r="23" spans="1:15" ht="15.6">
      <c r="A23" s="142"/>
      <c r="B23" s="54" t="s">
        <v>137</v>
      </c>
      <c r="C23" s="143"/>
      <c r="D23" s="143"/>
      <c r="E23" s="144"/>
      <c r="F23" s="55">
        <v>6840</v>
      </c>
      <c r="G23" s="146"/>
      <c r="H23" s="59"/>
      <c r="I23" s="178"/>
      <c r="J23" s="110">
        <f t="shared" si="2"/>
        <v>6840</v>
      </c>
      <c r="K23" s="178">
        <f t="shared" si="3"/>
        <v>0</v>
      </c>
      <c r="L23" s="116" t="s">
        <v>168</v>
      </c>
      <c r="M23" s="115">
        <v>8.5697999999999996E-2</v>
      </c>
      <c r="N23" s="112" t="s">
        <v>169</v>
      </c>
    </row>
    <row r="24" spans="1:15" ht="15.6">
      <c r="A24" s="142" t="str">
        <f t="shared" ref="A24" si="6">CONCATENATE(B24,"/",B25,"/",B26)</f>
        <v>EKCX-170HNN4/EKOX-170HNN4/EKA-FCX</v>
      </c>
      <c r="B24" s="54" t="s">
        <v>142</v>
      </c>
      <c r="C24" s="143">
        <v>16.12</v>
      </c>
      <c r="D24" s="143">
        <v>18.61</v>
      </c>
      <c r="E24" s="144">
        <f>F24+F25+F26</f>
        <v>263980</v>
      </c>
      <c r="F24" s="55">
        <v>66340</v>
      </c>
      <c r="G24" s="145">
        <v>247900</v>
      </c>
      <c r="H24" s="59"/>
      <c r="I24" s="177">
        <f>J24+J25+J26</f>
        <v>263980</v>
      </c>
      <c r="J24" s="110">
        <f t="shared" si="2"/>
        <v>66340</v>
      </c>
      <c r="K24" s="177">
        <f t="shared" si="3"/>
        <v>0</v>
      </c>
      <c r="L24" s="114" t="s">
        <v>167</v>
      </c>
      <c r="M24" s="115">
        <v>0.30802499999999999</v>
      </c>
      <c r="N24" s="112">
        <v>35</v>
      </c>
    </row>
    <row r="25" spans="1:15" ht="15.6">
      <c r="A25" s="142"/>
      <c r="B25" s="54" t="s">
        <v>143</v>
      </c>
      <c r="C25" s="143"/>
      <c r="D25" s="143"/>
      <c r="E25" s="144"/>
      <c r="F25" s="55">
        <v>190800</v>
      </c>
      <c r="G25" s="176"/>
      <c r="H25" s="59"/>
      <c r="I25" s="178"/>
      <c r="J25" s="110">
        <f t="shared" si="2"/>
        <v>190800</v>
      </c>
      <c r="K25" s="178">
        <f t="shared" si="3"/>
        <v>0</v>
      </c>
      <c r="L25" s="114" t="s">
        <v>160</v>
      </c>
      <c r="M25" s="115">
        <v>0.668736</v>
      </c>
      <c r="N25" s="58">
        <v>100</v>
      </c>
    </row>
    <row r="26" spans="1:15" ht="15.6">
      <c r="A26" s="142"/>
      <c r="B26" s="54" t="s">
        <v>137</v>
      </c>
      <c r="C26" s="143"/>
      <c r="D26" s="143"/>
      <c r="E26" s="144"/>
      <c r="F26" s="55">
        <v>6840</v>
      </c>
      <c r="G26" s="181"/>
      <c r="H26" s="59"/>
      <c r="I26" s="178"/>
      <c r="J26" s="110">
        <f t="shared" si="2"/>
        <v>6840</v>
      </c>
      <c r="K26" s="178">
        <f t="shared" si="3"/>
        <v>0</v>
      </c>
      <c r="L26" s="112" t="s">
        <v>168</v>
      </c>
      <c r="M26" s="62">
        <v>8.5697999999999996E-2</v>
      </c>
      <c r="N26" s="112" t="s">
        <v>169</v>
      </c>
    </row>
    <row r="27" spans="1:15" s="7" customFormat="1" ht="32.25" customHeight="1">
      <c r="A27" s="161" t="s">
        <v>74</v>
      </c>
      <c r="B27" s="161"/>
      <c r="C27" s="161"/>
      <c r="D27" s="161"/>
      <c r="E27" s="161"/>
      <c r="F27" s="161"/>
      <c r="G27" s="161"/>
      <c r="H27" s="50"/>
      <c r="I27" s="51"/>
      <c r="J27" s="51"/>
      <c r="K27" s="51"/>
      <c r="L27" s="52"/>
      <c r="M27" s="51"/>
      <c r="N27" s="51"/>
      <c r="O27" s="31"/>
    </row>
    <row r="28" spans="1:15" ht="16.2" thickBot="1">
      <c r="A28" s="150" t="s">
        <v>174</v>
      </c>
      <c r="B28" s="151"/>
      <c r="C28" s="151"/>
      <c r="D28" s="151"/>
      <c r="E28" s="151"/>
      <c r="F28" s="151"/>
      <c r="G28" s="151"/>
      <c r="H28" s="151"/>
      <c r="I28" s="179"/>
      <c r="J28" s="179"/>
      <c r="K28" s="179"/>
      <c r="L28" s="179"/>
      <c r="M28" s="179"/>
      <c r="N28" s="180"/>
    </row>
    <row r="29" spans="1:15" ht="15.6">
      <c r="A29" s="142" t="str">
        <f>CONCATENATE(B29,"/",B30)</f>
        <v>EKUX-50HNN/EKOX-50HNN</v>
      </c>
      <c r="B29" s="54" t="s">
        <v>144</v>
      </c>
      <c r="C29" s="143">
        <v>5.28</v>
      </c>
      <c r="D29" s="143">
        <v>5.6</v>
      </c>
      <c r="E29" s="182">
        <f>F29+F30</f>
        <v>113020</v>
      </c>
      <c r="F29" s="55">
        <v>30120</v>
      </c>
      <c r="G29" s="145">
        <v>106300</v>
      </c>
      <c r="H29" s="56"/>
      <c r="I29" s="147">
        <f>J29+J30</f>
        <v>113020</v>
      </c>
      <c r="J29" s="117">
        <f t="shared" ref="J29:J38" si="7">ROUND(F29*(1-$E$4),2)</f>
        <v>30120</v>
      </c>
      <c r="K29" s="110">
        <f t="shared" ref="K29:K38" si="8">H29*J29</f>
        <v>0</v>
      </c>
      <c r="L29" s="58" t="s">
        <v>161</v>
      </c>
      <c r="M29" s="62">
        <v>0.30626999999999999</v>
      </c>
      <c r="N29" s="118">
        <v>34</v>
      </c>
    </row>
    <row r="30" spans="1:15" ht="15.6">
      <c r="A30" s="142"/>
      <c r="B30" s="54" t="s">
        <v>145</v>
      </c>
      <c r="C30" s="143"/>
      <c r="D30" s="143"/>
      <c r="E30" s="183"/>
      <c r="F30" s="55">
        <v>82900</v>
      </c>
      <c r="G30" s="146"/>
      <c r="H30" s="59"/>
      <c r="I30" s="147"/>
      <c r="J30" s="117">
        <f t="shared" si="7"/>
        <v>82900</v>
      </c>
      <c r="K30" s="119">
        <f>H30*J30</f>
        <v>0</v>
      </c>
      <c r="L30" s="112" t="s">
        <v>157</v>
      </c>
      <c r="M30" s="62">
        <v>0.19227864</v>
      </c>
      <c r="N30" s="58">
        <v>31</v>
      </c>
    </row>
    <row r="31" spans="1:15" ht="15.6">
      <c r="A31" s="142" t="str">
        <f t="shared" ref="A31" si="9">CONCATENATE(B31,"/",B32)</f>
        <v>EKUX-70HNN/EKOX-70HNN</v>
      </c>
      <c r="B31" s="54" t="s">
        <v>146</v>
      </c>
      <c r="C31" s="143">
        <v>7</v>
      </c>
      <c r="D31" s="143">
        <v>7.5</v>
      </c>
      <c r="E31" s="182">
        <f>F31+F32</f>
        <v>144250</v>
      </c>
      <c r="F31" s="55">
        <v>42870</v>
      </c>
      <c r="G31" s="145">
        <v>135700</v>
      </c>
      <c r="H31" s="59"/>
      <c r="I31" s="147">
        <f>J31+J32</f>
        <v>144250</v>
      </c>
      <c r="J31" s="117">
        <f t="shared" si="7"/>
        <v>42870</v>
      </c>
      <c r="K31" s="110">
        <f t="shared" si="8"/>
        <v>0</v>
      </c>
      <c r="L31" s="58" t="s">
        <v>162</v>
      </c>
      <c r="M31" s="62">
        <v>0.30626999999999999</v>
      </c>
      <c r="N31" s="58">
        <v>36</v>
      </c>
    </row>
    <row r="32" spans="1:15" ht="15.6">
      <c r="A32" s="142"/>
      <c r="B32" s="54" t="s">
        <v>136</v>
      </c>
      <c r="C32" s="143"/>
      <c r="D32" s="143"/>
      <c r="E32" s="183"/>
      <c r="F32" s="55">
        <v>101380</v>
      </c>
      <c r="G32" s="146"/>
      <c r="H32" s="59"/>
      <c r="I32" s="147"/>
      <c r="J32" s="117">
        <f t="shared" si="7"/>
        <v>101380</v>
      </c>
      <c r="K32" s="119">
        <f t="shared" si="8"/>
        <v>0</v>
      </c>
      <c r="L32" s="58" t="s">
        <v>158</v>
      </c>
      <c r="M32" s="62">
        <v>0.29802937499999999</v>
      </c>
      <c r="N32" s="58">
        <v>44</v>
      </c>
    </row>
    <row r="33" spans="1:15" ht="15.6">
      <c r="A33" s="142" t="str">
        <f t="shared" ref="A33" si="10">CONCATENATE(B33,"/",B34)</f>
        <v>EKUX-100HNN/EKOX-100HNN</v>
      </c>
      <c r="B33" s="54" t="s">
        <v>147</v>
      </c>
      <c r="C33" s="143">
        <v>10.55</v>
      </c>
      <c r="D33" s="143">
        <v>11.69</v>
      </c>
      <c r="E33" s="182">
        <f>F33+F34</f>
        <v>209570</v>
      </c>
      <c r="F33" s="55">
        <v>51500</v>
      </c>
      <c r="G33" s="145">
        <v>196900</v>
      </c>
      <c r="H33" s="59"/>
      <c r="I33" s="147">
        <f>J33+J34</f>
        <v>209570</v>
      </c>
      <c r="J33" s="117">
        <f t="shared" si="7"/>
        <v>51500</v>
      </c>
      <c r="K33" s="110">
        <f t="shared" si="8"/>
        <v>0</v>
      </c>
      <c r="L33" s="114" t="s">
        <v>162</v>
      </c>
      <c r="M33" s="115">
        <v>0.30626999999999999</v>
      </c>
      <c r="N33" s="58">
        <v>36</v>
      </c>
    </row>
    <row r="34" spans="1:15" ht="15.6">
      <c r="A34" s="142"/>
      <c r="B34" s="54" t="s">
        <v>139</v>
      </c>
      <c r="C34" s="143"/>
      <c r="D34" s="143"/>
      <c r="E34" s="183"/>
      <c r="F34" s="55">
        <v>158070</v>
      </c>
      <c r="G34" s="146"/>
      <c r="H34" s="59"/>
      <c r="I34" s="147"/>
      <c r="J34" s="117">
        <f t="shared" si="7"/>
        <v>158070</v>
      </c>
      <c r="K34" s="119">
        <f t="shared" si="8"/>
        <v>0</v>
      </c>
      <c r="L34" s="114" t="s">
        <v>159</v>
      </c>
      <c r="M34" s="115">
        <v>0.33772200000000002</v>
      </c>
      <c r="N34" s="58">
        <v>54</v>
      </c>
    </row>
    <row r="35" spans="1:15" ht="15.6">
      <c r="A35" s="142" t="str">
        <f t="shared" ref="A35" si="11">CONCATENATE(B35,"/",B36)</f>
        <v>EKUX-140HNN4/EKOX-140HNN4</v>
      </c>
      <c r="B35" s="54" t="s">
        <v>148</v>
      </c>
      <c r="C35" s="143">
        <v>14.07</v>
      </c>
      <c r="D35" s="143">
        <v>15.24</v>
      </c>
      <c r="E35" s="182">
        <f>F35+F36</f>
        <v>222470</v>
      </c>
      <c r="F35" s="55">
        <v>57970</v>
      </c>
      <c r="G35" s="145">
        <v>209100</v>
      </c>
      <c r="H35" s="59"/>
      <c r="I35" s="147">
        <f>J35+J36</f>
        <v>222470</v>
      </c>
      <c r="J35" s="117">
        <f t="shared" si="7"/>
        <v>57970</v>
      </c>
      <c r="K35" s="110">
        <f t="shared" si="8"/>
        <v>0</v>
      </c>
      <c r="L35" s="114" t="s">
        <v>163</v>
      </c>
      <c r="M35" s="115">
        <v>0.40587000000000001</v>
      </c>
      <c r="N35" s="58">
        <v>54</v>
      </c>
    </row>
    <row r="36" spans="1:15" ht="15.6">
      <c r="A36" s="142"/>
      <c r="B36" s="54" t="s">
        <v>141</v>
      </c>
      <c r="C36" s="143"/>
      <c r="D36" s="143"/>
      <c r="E36" s="183"/>
      <c r="F36" s="55">
        <v>164500</v>
      </c>
      <c r="G36" s="146"/>
      <c r="H36" s="59"/>
      <c r="I36" s="147"/>
      <c r="J36" s="117">
        <f t="shared" si="7"/>
        <v>164500</v>
      </c>
      <c r="K36" s="119">
        <f t="shared" si="8"/>
        <v>0</v>
      </c>
      <c r="L36" s="114" t="s">
        <v>160</v>
      </c>
      <c r="M36" s="115">
        <v>0.668736</v>
      </c>
      <c r="N36" s="58">
        <v>92</v>
      </c>
    </row>
    <row r="37" spans="1:15" ht="15.6">
      <c r="A37" s="142" t="str">
        <f t="shared" ref="A37" si="12">CONCATENATE(B37,"/",B38)</f>
        <v>EKUX-170HNN4/EKOX-170HNN4</v>
      </c>
      <c r="B37" s="54" t="s">
        <v>149</v>
      </c>
      <c r="C37" s="143">
        <v>16.100000000000001</v>
      </c>
      <c r="D37" s="143">
        <v>17</v>
      </c>
      <c r="E37" s="182">
        <f>F37+F38</f>
        <v>252280</v>
      </c>
      <c r="F37" s="55">
        <v>61480</v>
      </c>
      <c r="G37" s="145">
        <v>237100</v>
      </c>
      <c r="H37" s="59"/>
      <c r="I37" s="147">
        <f>J37+J38</f>
        <v>252280</v>
      </c>
      <c r="J37" s="117">
        <f t="shared" si="7"/>
        <v>61480</v>
      </c>
      <c r="K37" s="110">
        <f t="shared" si="8"/>
        <v>0</v>
      </c>
      <c r="L37" s="114" t="s">
        <v>163</v>
      </c>
      <c r="M37" s="115">
        <v>0.40587000000000001</v>
      </c>
      <c r="N37" s="58">
        <v>54</v>
      </c>
    </row>
    <row r="38" spans="1:15" ht="15.6">
      <c r="A38" s="142"/>
      <c r="B38" s="54" t="s">
        <v>143</v>
      </c>
      <c r="C38" s="143"/>
      <c r="D38" s="143"/>
      <c r="E38" s="183"/>
      <c r="F38" s="55">
        <v>190800</v>
      </c>
      <c r="G38" s="181"/>
      <c r="H38" s="59"/>
      <c r="I38" s="147"/>
      <c r="J38" s="117">
        <f t="shared" si="7"/>
        <v>190800</v>
      </c>
      <c r="K38" s="119">
        <f t="shared" si="8"/>
        <v>0</v>
      </c>
      <c r="L38" s="114" t="s">
        <v>160</v>
      </c>
      <c r="M38" s="115">
        <v>0.668736</v>
      </c>
      <c r="N38" s="58">
        <v>100</v>
      </c>
    </row>
    <row r="39" spans="1:15" s="7" customFormat="1" ht="32.25" customHeight="1">
      <c r="A39" s="161" t="s">
        <v>75</v>
      </c>
      <c r="B39" s="161"/>
      <c r="C39" s="161"/>
      <c r="D39" s="161"/>
      <c r="E39" s="161"/>
      <c r="F39" s="161"/>
      <c r="G39" s="161"/>
      <c r="H39" s="50"/>
      <c r="I39" s="51"/>
      <c r="J39" s="51"/>
      <c r="K39" s="51"/>
      <c r="L39" s="52"/>
      <c r="M39" s="51"/>
      <c r="N39" s="51"/>
      <c r="O39" s="31"/>
    </row>
    <row r="40" spans="1:15" ht="16.2" thickBot="1">
      <c r="A40" s="184" t="s">
        <v>173</v>
      </c>
      <c r="B40" s="185"/>
      <c r="C40" s="185"/>
      <c r="D40" s="185"/>
      <c r="E40" s="185"/>
      <c r="F40" s="185"/>
      <c r="G40" s="185"/>
      <c r="H40" s="185"/>
      <c r="I40" s="186"/>
      <c r="J40" s="186"/>
      <c r="K40" s="186"/>
      <c r="L40" s="186"/>
      <c r="M40" s="186"/>
      <c r="N40" s="187"/>
    </row>
    <row r="41" spans="1:15" ht="15.6">
      <c r="A41" s="142" t="str">
        <f t="shared" ref="A41" si="13">CONCATENATE(B41,"/",B42)</f>
        <v>EKDX-50HNN/EKOX-50HNN</v>
      </c>
      <c r="B41" s="54" t="s">
        <v>150</v>
      </c>
      <c r="C41" s="143">
        <v>5.28</v>
      </c>
      <c r="D41" s="143">
        <v>5.6</v>
      </c>
      <c r="E41" s="182">
        <f>F41+F42</f>
        <v>118490</v>
      </c>
      <c r="F41" s="55">
        <v>35590</v>
      </c>
      <c r="G41" s="145">
        <v>111500</v>
      </c>
      <c r="H41" s="56"/>
      <c r="I41" s="147">
        <f>J41+J42</f>
        <v>118490</v>
      </c>
      <c r="J41" s="117">
        <f t="shared" ref="J41:J50" si="14">ROUND(F41*(1-$E$4),2)</f>
        <v>35590</v>
      </c>
      <c r="K41" s="110">
        <f t="shared" ref="K41:K50" si="15">H41*J41</f>
        <v>0</v>
      </c>
      <c r="L41" s="58" t="s">
        <v>161</v>
      </c>
      <c r="M41" s="62">
        <v>0.30626999999999999</v>
      </c>
      <c r="N41" s="118">
        <v>34</v>
      </c>
    </row>
    <row r="42" spans="1:15" ht="15.6">
      <c r="A42" s="142"/>
      <c r="B42" s="54" t="s">
        <v>145</v>
      </c>
      <c r="C42" s="143"/>
      <c r="D42" s="143"/>
      <c r="E42" s="183"/>
      <c r="F42" s="55">
        <v>82900</v>
      </c>
      <c r="G42" s="146"/>
      <c r="H42" s="59"/>
      <c r="I42" s="147"/>
      <c r="J42" s="117">
        <f t="shared" si="14"/>
        <v>82900</v>
      </c>
      <c r="K42" s="119">
        <f t="shared" si="15"/>
        <v>0</v>
      </c>
      <c r="L42" s="112" t="s">
        <v>157</v>
      </c>
      <c r="M42" s="62">
        <v>0.19227864</v>
      </c>
      <c r="N42" s="58">
        <v>31</v>
      </c>
    </row>
    <row r="43" spans="1:15" ht="15.6">
      <c r="A43" s="142" t="str">
        <f t="shared" ref="A43" si="16">CONCATENATE(B43,"/",B44)</f>
        <v>EKDX-70HNN/EKOX-70HNN</v>
      </c>
      <c r="B43" s="54" t="s">
        <v>151</v>
      </c>
      <c r="C43" s="143">
        <v>7</v>
      </c>
      <c r="D43" s="143">
        <v>7.5</v>
      </c>
      <c r="E43" s="182">
        <f>F43+F44</f>
        <v>146740</v>
      </c>
      <c r="F43" s="55">
        <v>45360</v>
      </c>
      <c r="G43" s="145">
        <v>138000</v>
      </c>
      <c r="H43" s="59"/>
      <c r="I43" s="147">
        <f>J43+J44</f>
        <v>146740</v>
      </c>
      <c r="J43" s="117">
        <f t="shared" si="14"/>
        <v>45360</v>
      </c>
      <c r="K43" s="110">
        <f t="shared" si="15"/>
        <v>0</v>
      </c>
      <c r="L43" s="58" t="s">
        <v>162</v>
      </c>
      <c r="M43" s="62">
        <v>0.30626999999999999</v>
      </c>
      <c r="N43" s="58">
        <v>36</v>
      </c>
    </row>
    <row r="44" spans="1:15" ht="15.6">
      <c r="A44" s="142"/>
      <c r="B44" s="54" t="s">
        <v>136</v>
      </c>
      <c r="C44" s="143"/>
      <c r="D44" s="143"/>
      <c r="E44" s="183"/>
      <c r="F44" s="55">
        <v>101380</v>
      </c>
      <c r="G44" s="146"/>
      <c r="H44" s="59"/>
      <c r="I44" s="147"/>
      <c r="J44" s="117">
        <f t="shared" si="14"/>
        <v>101380</v>
      </c>
      <c r="K44" s="119">
        <f t="shared" si="15"/>
        <v>0</v>
      </c>
      <c r="L44" s="58" t="s">
        <v>158</v>
      </c>
      <c r="M44" s="62">
        <v>0.29802937499999999</v>
      </c>
      <c r="N44" s="58">
        <v>44</v>
      </c>
    </row>
    <row r="45" spans="1:15" ht="15.6">
      <c r="A45" s="142" t="str">
        <f t="shared" ref="A45" si="17">CONCATENATE(B45,"/",B46)</f>
        <v>EKDX-100HNN/EKOX-100HNN</v>
      </c>
      <c r="B45" s="54" t="s">
        <v>152</v>
      </c>
      <c r="C45" s="143">
        <v>10.55</v>
      </c>
      <c r="D45" s="143">
        <v>11.69</v>
      </c>
      <c r="E45" s="182">
        <f>F45+F46</f>
        <v>210830</v>
      </c>
      <c r="F45" s="55">
        <v>52760</v>
      </c>
      <c r="G45" s="145">
        <v>198100</v>
      </c>
      <c r="H45" s="59"/>
      <c r="I45" s="147">
        <f>J45+J46</f>
        <v>210830</v>
      </c>
      <c r="J45" s="117">
        <f t="shared" si="14"/>
        <v>52760</v>
      </c>
      <c r="K45" s="110">
        <f t="shared" si="15"/>
        <v>0</v>
      </c>
      <c r="L45" s="114" t="s">
        <v>162</v>
      </c>
      <c r="M45" s="115">
        <v>0.30626999999999999</v>
      </c>
      <c r="N45" s="58">
        <v>36</v>
      </c>
    </row>
    <row r="46" spans="1:15" ht="15.6">
      <c r="A46" s="142"/>
      <c r="B46" s="54" t="s">
        <v>139</v>
      </c>
      <c r="C46" s="143"/>
      <c r="D46" s="143"/>
      <c r="E46" s="183"/>
      <c r="F46" s="55">
        <v>158070</v>
      </c>
      <c r="G46" s="146"/>
      <c r="H46" s="59"/>
      <c r="I46" s="147"/>
      <c r="J46" s="117">
        <f t="shared" si="14"/>
        <v>158070</v>
      </c>
      <c r="K46" s="119">
        <f t="shared" si="15"/>
        <v>0</v>
      </c>
      <c r="L46" s="114" t="s">
        <v>159</v>
      </c>
      <c r="M46" s="115">
        <v>0.33772200000000002</v>
      </c>
      <c r="N46" s="58">
        <v>54</v>
      </c>
    </row>
    <row r="47" spans="1:15" ht="15.6">
      <c r="A47" s="142" t="str">
        <f t="shared" ref="A47" si="18">CONCATENATE(B47,"/",B48)</f>
        <v>EKDX-140HNN4/EKOX-140HNN4</v>
      </c>
      <c r="B47" s="54" t="s">
        <v>153</v>
      </c>
      <c r="C47" s="143">
        <v>14.07</v>
      </c>
      <c r="D47" s="143">
        <v>15.24</v>
      </c>
      <c r="E47" s="182">
        <f>F47+F48</f>
        <v>225690</v>
      </c>
      <c r="F47" s="55">
        <v>61190</v>
      </c>
      <c r="G47" s="145">
        <v>212200</v>
      </c>
      <c r="H47" s="59"/>
      <c r="I47" s="147">
        <f>J47+J48</f>
        <v>225690</v>
      </c>
      <c r="J47" s="117">
        <f>ROUND(F47*(1-$E$4),2)</f>
        <v>61190</v>
      </c>
      <c r="K47" s="110">
        <f>H47*J47</f>
        <v>0</v>
      </c>
      <c r="L47" s="114" t="s">
        <v>163</v>
      </c>
      <c r="M47" s="115">
        <v>0.40587000000000001</v>
      </c>
      <c r="N47" s="58">
        <v>54</v>
      </c>
    </row>
    <row r="48" spans="1:15" ht="15.6">
      <c r="A48" s="142"/>
      <c r="B48" s="54" t="s">
        <v>141</v>
      </c>
      <c r="C48" s="143"/>
      <c r="D48" s="143"/>
      <c r="E48" s="183"/>
      <c r="F48" s="55">
        <v>164500</v>
      </c>
      <c r="G48" s="146"/>
      <c r="H48" s="59"/>
      <c r="I48" s="147"/>
      <c r="J48" s="117">
        <f t="shared" si="14"/>
        <v>164500</v>
      </c>
      <c r="K48" s="119">
        <f>H48*J48</f>
        <v>0</v>
      </c>
      <c r="L48" s="114" t="s">
        <v>160</v>
      </c>
      <c r="M48" s="115">
        <v>0.668736</v>
      </c>
      <c r="N48" s="58">
        <v>92</v>
      </c>
    </row>
    <row r="49" spans="1:15" ht="15.6">
      <c r="A49" s="142" t="str">
        <f t="shared" ref="A49" si="19">CONCATENATE(B49,"/",B50)</f>
        <v>EKDX-170HNN4/EKOX-170HNN4</v>
      </c>
      <c r="B49" s="54" t="s">
        <v>154</v>
      </c>
      <c r="C49" s="143">
        <v>16.12</v>
      </c>
      <c r="D49" s="143">
        <v>18.61</v>
      </c>
      <c r="E49" s="182">
        <f>F49+F50</f>
        <v>287390</v>
      </c>
      <c r="F49" s="55">
        <v>96590</v>
      </c>
      <c r="G49" s="145">
        <v>270000</v>
      </c>
      <c r="H49" s="59"/>
      <c r="I49" s="147">
        <f>J49+J50</f>
        <v>287390</v>
      </c>
      <c r="J49" s="117">
        <f t="shared" si="14"/>
        <v>96590</v>
      </c>
      <c r="K49" s="110">
        <f t="shared" si="15"/>
        <v>0</v>
      </c>
      <c r="L49" s="114" t="s">
        <v>163</v>
      </c>
      <c r="M49" s="115">
        <v>0.40587000000000001</v>
      </c>
      <c r="N49" s="58">
        <v>54</v>
      </c>
    </row>
    <row r="50" spans="1:15" ht="15.6">
      <c r="A50" s="142"/>
      <c r="B50" s="54" t="s">
        <v>143</v>
      </c>
      <c r="C50" s="143"/>
      <c r="D50" s="143"/>
      <c r="E50" s="183"/>
      <c r="F50" s="55">
        <v>190800</v>
      </c>
      <c r="G50" s="181"/>
      <c r="H50" s="59"/>
      <c r="I50" s="147"/>
      <c r="J50" s="117">
        <f t="shared" si="14"/>
        <v>190800</v>
      </c>
      <c r="K50" s="119">
        <f t="shared" si="15"/>
        <v>0</v>
      </c>
      <c r="L50" s="114" t="s">
        <v>160</v>
      </c>
      <c r="M50" s="115">
        <v>0.668736</v>
      </c>
      <c r="N50" s="58">
        <v>100</v>
      </c>
    </row>
    <row r="51" spans="1:15" s="7" customFormat="1" ht="32.25" customHeight="1">
      <c r="A51" s="161" t="s">
        <v>0</v>
      </c>
      <c r="B51" s="161"/>
      <c r="C51" s="161"/>
      <c r="D51" s="161"/>
      <c r="E51" s="161"/>
      <c r="F51" s="161"/>
      <c r="G51" s="161"/>
      <c r="H51" s="50"/>
      <c r="I51" s="51"/>
      <c r="J51" s="51"/>
      <c r="K51" s="51"/>
      <c r="L51" s="52"/>
      <c r="M51" s="51"/>
      <c r="N51" s="51"/>
      <c r="O51" s="31"/>
    </row>
    <row r="52" spans="1:15" s="8" customFormat="1" ht="47.4" thickBot="1">
      <c r="A52" s="65" t="s">
        <v>1</v>
      </c>
      <c r="B52" s="149" t="s">
        <v>22</v>
      </c>
      <c r="C52" s="149"/>
      <c r="D52" s="149" t="s">
        <v>23</v>
      </c>
      <c r="E52" s="149"/>
      <c r="F52" s="49" t="s">
        <v>182</v>
      </c>
      <c r="G52" s="49" t="s">
        <v>180</v>
      </c>
      <c r="H52" s="66" t="s">
        <v>2</v>
      </c>
      <c r="I52" s="200" t="s">
        <v>181</v>
      </c>
      <c r="J52" s="200"/>
      <c r="K52" s="66" t="s">
        <v>62</v>
      </c>
      <c r="L52" s="66" t="s">
        <v>18</v>
      </c>
      <c r="M52" s="66" t="s">
        <v>24</v>
      </c>
      <c r="N52" s="66" t="s">
        <v>4</v>
      </c>
      <c r="O52"/>
    </row>
    <row r="53" spans="1:15" ht="15.6">
      <c r="A53" s="54" t="s">
        <v>175</v>
      </c>
      <c r="B53" s="188" t="s">
        <v>64</v>
      </c>
      <c r="C53" s="189"/>
      <c r="D53" s="194" t="s">
        <v>130</v>
      </c>
      <c r="E53" s="195"/>
      <c r="F53" s="55">
        <v>4530</v>
      </c>
      <c r="G53" s="55">
        <v>4400</v>
      </c>
      <c r="H53" s="120"/>
      <c r="I53" s="190">
        <f>ROUND(F53*(1-$E$4),2)</f>
        <v>4530</v>
      </c>
      <c r="J53" s="191"/>
      <c r="K53" s="119">
        <f>H53*I53</f>
        <v>0</v>
      </c>
      <c r="L53" s="54"/>
      <c r="M53" s="54"/>
      <c r="N53" s="54"/>
    </row>
    <row r="54" spans="1:15" ht="15.6">
      <c r="A54" s="54" t="s">
        <v>192</v>
      </c>
      <c r="B54" s="188" t="s">
        <v>194</v>
      </c>
      <c r="C54" s="189"/>
      <c r="D54" s="196"/>
      <c r="E54" s="197"/>
      <c r="F54" s="55">
        <v>7920</v>
      </c>
      <c r="G54" s="55">
        <v>7500</v>
      </c>
      <c r="H54" s="121"/>
      <c r="I54" s="190">
        <f>ROUND(F54*(1-$E$4),2)</f>
        <v>7920</v>
      </c>
      <c r="J54" s="191"/>
      <c r="K54" s="119">
        <f>H54*I54</f>
        <v>0</v>
      </c>
      <c r="L54" s="54"/>
      <c r="M54" s="54"/>
      <c r="N54" s="54"/>
      <c r="O54" s="8" t="s">
        <v>198</v>
      </c>
    </row>
    <row r="55" spans="1:15" s="34" customFormat="1" ht="16.2" thickBot="1">
      <c r="A55" s="54" t="s">
        <v>193</v>
      </c>
      <c r="B55" s="192" t="s">
        <v>195</v>
      </c>
      <c r="C55" s="193"/>
      <c r="D55" s="198"/>
      <c r="E55" s="199"/>
      <c r="F55" s="55">
        <v>3170</v>
      </c>
      <c r="G55" s="55">
        <v>3000</v>
      </c>
      <c r="H55" s="122"/>
      <c r="I55" s="190">
        <f t="shared" ref="I55" si="20">ROUND(F55*(1-$E$4),2)</f>
        <v>3170</v>
      </c>
      <c r="J55" s="191"/>
      <c r="K55" s="119">
        <f>H55*I55</f>
        <v>0</v>
      </c>
      <c r="L55" s="123"/>
      <c r="M55" s="123"/>
      <c r="N55" s="54"/>
      <c r="O55" s="8" t="s">
        <v>198</v>
      </c>
    </row>
    <row r="56" spans="1:15" s="34" customFormat="1" ht="15.6">
      <c r="A56" s="124"/>
      <c r="B56" s="124"/>
      <c r="C56" s="72"/>
      <c r="D56" s="73"/>
      <c r="E56" s="73"/>
      <c r="F56" s="73"/>
      <c r="G56" s="73"/>
      <c r="H56" s="73"/>
      <c r="I56" s="74"/>
      <c r="J56" s="74"/>
      <c r="K56" s="74"/>
      <c r="L56" s="73"/>
      <c r="M56" s="73"/>
      <c r="N56" s="73"/>
    </row>
    <row r="57" spans="1:15" s="34" customFormat="1" ht="15.6">
      <c r="A57" s="75" t="s">
        <v>184</v>
      </c>
      <c r="B57" s="71"/>
      <c r="C57" s="72"/>
      <c r="D57" s="73"/>
      <c r="E57" s="73"/>
      <c r="F57" s="73"/>
      <c r="G57" s="73"/>
      <c r="H57" s="73"/>
      <c r="I57" s="74"/>
      <c r="J57" s="74"/>
      <c r="K57" s="74"/>
      <c r="L57" s="73"/>
      <c r="M57" s="73"/>
      <c r="N57" s="73"/>
    </row>
    <row r="58" spans="1:15" s="34" customFormat="1" ht="15.6">
      <c r="A58" s="71" t="s">
        <v>63</v>
      </c>
      <c r="B58" s="71"/>
      <c r="C58" s="72"/>
      <c r="D58" s="73"/>
      <c r="E58" s="73"/>
      <c r="F58" s="73"/>
      <c r="G58" s="73"/>
      <c r="H58" s="73"/>
      <c r="I58" s="74"/>
      <c r="J58" s="74"/>
      <c r="K58" s="74"/>
      <c r="L58" s="73"/>
      <c r="M58" s="73"/>
      <c r="N58" s="73"/>
    </row>
    <row r="59" spans="1:15" ht="15.6">
      <c r="A59" s="71"/>
      <c r="B59" s="71"/>
      <c r="C59" s="72"/>
      <c r="D59" s="73"/>
      <c r="E59" s="73"/>
      <c r="F59" s="73"/>
      <c r="G59" s="73"/>
      <c r="H59" s="73"/>
      <c r="I59" s="74"/>
      <c r="J59" s="74"/>
      <c r="K59" s="74"/>
      <c r="L59" s="73"/>
      <c r="M59" s="73"/>
      <c r="N59" s="73"/>
    </row>
    <row r="60" spans="1:15" ht="15.6">
      <c r="A60" s="76" t="s">
        <v>216</v>
      </c>
      <c r="B60" s="7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</row>
    <row r="61" spans="1:15" ht="15.6">
      <c r="A61" s="76" t="s">
        <v>217</v>
      </c>
      <c r="B61" s="77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</row>
    <row r="62" spans="1:15" ht="16.2" thickBot="1">
      <c r="A62" s="79" t="s">
        <v>218</v>
      </c>
      <c r="B62" s="80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</row>
  </sheetData>
  <mergeCells count="125">
    <mergeCell ref="K21:K23"/>
    <mergeCell ref="K24:K26"/>
    <mergeCell ref="B54:C54"/>
    <mergeCell ref="I54:J54"/>
    <mergeCell ref="B55:C55"/>
    <mergeCell ref="I55:J55"/>
    <mergeCell ref="D53:E55"/>
    <mergeCell ref="A51:G51"/>
    <mergeCell ref="B52:C52"/>
    <mergeCell ref="D52:E52"/>
    <mergeCell ref="I52:J52"/>
    <mergeCell ref="B53:C53"/>
    <mergeCell ref="I53:J53"/>
    <mergeCell ref="A49:A50"/>
    <mergeCell ref="C49:C50"/>
    <mergeCell ref="D49:D50"/>
    <mergeCell ref="E49:E50"/>
    <mergeCell ref="G49:G50"/>
    <mergeCell ref="I49:I50"/>
    <mergeCell ref="A47:A48"/>
    <mergeCell ref="C47:C48"/>
    <mergeCell ref="D47:D48"/>
    <mergeCell ref="E47:E48"/>
    <mergeCell ref="G47:G48"/>
    <mergeCell ref="I47:I48"/>
    <mergeCell ref="A45:A46"/>
    <mergeCell ref="C45:C46"/>
    <mergeCell ref="D45:D46"/>
    <mergeCell ref="E45:E46"/>
    <mergeCell ref="G45:G46"/>
    <mergeCell ref="I45:I46"/>
    <mergeCell ref="A43:A44"/>
    <mergeCell ref="C43:C44"/>
    <mergeCell ref="D43:D44"/>
    <mergeCell ref="E43:E44"/>
    <mergeCell ref="G43:G44"/>
    <mergeCell ref="I43:I44"/>
    <mergeCell ref="A39:G39"/>
    <mergeCell ref="A40:N40"/>
    <mergeCell ref="A41:A42"/>
    <mergeCell ref="C41:C42"/>
    <mergeCell ref="D41:D42"/>
    <mergeCell ref="E41:E42"/>
    <mergeCell ref="G41:G42"/>
    <mergeCell ref="I41:I42"/>
    <mergeCell ref="A37:A38"/>
    <mergeCell ref="C37:C38"/>
    <mergeCell ref="D37:D38"/>
    <mergeCell ref="E37:E38"/>
    <mergeCell ref="G37:G38"/>
    <mergeCell ref="I37:I38"/>
    <mergeCell ref="A35:A36"/>
    <mergeCell ref="C35:C36"/>
    <mergeCell ref="D35:D36"/>
    <mergeCell ref="E35:E36"/>
    <mergeCell ref="G35:G36"/>
    <mergeCell ref="I35:I36"/>
    <mergeCell ref="A33:A34"/>
    <mergeCell ref="C33:C34"/>
    <mergeCell ref="D33:D34"/>
    <mergeCell ref="E33:E34"/>
    <mergeCell ref="G33:G34"/>
    <mergeCell ref="I33:I34"/>
    <mergeCell ref="A31:A32"/>
    <mergeCell ref="C31:C32"/>
    <mergeCell ref="D31:D32"/>
    <mergeCell ref="E31:E32"/>
    <mergeCell ref="G31:G32"/>
    <mergeCell ref="I31:I32"/>
    <mergeCell ref="A27:G27"/>
    <mergeCell ref="A28:N28"/>
    <mergeCell ref="A29:A30"/>
    <mergeCell ref="C29:C30"/>
    <mergeCell ref="D29:D30"/>
    <mergeCell ref="E29:E30"/>
    <mergeCell ref="G29:G30"/>
    <mergeCell ref="I29:I30"/>
    <mergeCell ref="A24:A26"/>
    <mergeCell ref="C24:C26"/>
    <mergeCell ref="D24:D26"/>
    <mergeCell ref="E24:E26"/>
    <mergeCell ref="G24:G26"/>
    <mergeCell ref="I24:I26"/>
    <mergeCell ref="A21:A23"/>
    <mergeCell ref="C21:C23"/>
    <mergeCell ref="D21:D23"/>
    <mergeCell ref="E21:E23"/>
    <mergeCell ref="G21:G23"/>
    <mergeCell ref="I21:I23"/>
    <mergeCell ref="A18:A20"/>
    <mergeCell ref="C18:C20"/>
    <mergeCell ref="D18:D20"/>
    <mergeCell ref="E18:E20"/>
    <mergeCell ref="G18:G20"/>
    <mergeCell ref="I18:I20"/>
    <mergeCell ref="K18:K20"/>
    <mergeCell ref="A8:G8"/>
    <mergeCell ref="A9:N9"/>
    <mergeCell ref="A10:A12"/>
    <mergeCell ref="C10:C12"/>
    <mergeCell ref="D10:D12"/>
    <mergeCell ref="E10:E12"/>
    <mergeCell ref="G10:G12"/>
    <mergeCell ref="I10:I12"/>
    <mergeCell ref="A13:G13"/>
    <mergeCell ref="A14:N14"/>
    <mergeCell ref="A15:A17"/>
    <mergeCell ref="C15:C17"/>
    <mergeCell ref="D15:D17"/>
    <mergeCell ref="E15:E17"/>
    <mergeCell ref="G15:G17"/>
    <mergeCell ref="I15:I17"/>
    <mergeCell ref="K15:K17"/>
    <mergeCell ref="I6:I7"/>
    <mergeCell ref="J6:J7"/>
    <mergeCell ref="K6:K7"/>
    <mergeCell ref="L6:L7"/>
    <mergeCell ref="M6:M7"/>
    <mergeCell ref="N6:N7"/>
    <mergeCell ref="A6:A7"/>
    <mergeCell ref="C6:D6"/>
    <mergeCell ref="E6:E7"/>
    <mergeCell ref="F6:F7"/>
    <mergeCell ref="G6:G7"/>
    <mergeCell ref="H6:H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showGridLines="0" zoomScaleNormal="100" zoomScaleSheetLayoutView="100" workbookViewId="0">
      <selection activeCell="A46" sqref="A46"/>
    </sheetView>
  </sheetViews>
  <sheetFormatPr defaultColWidth="49.6640625" defaultRowHeight="15.6"/>
  <cols>
    <col min="1" max="1" width="28" style="71" customWidth="1"/>
    <col min="2" max="2" width="18.88671875" style="71" bestFit="1" customWidth="1"/>
    <col min="3" max="3" width="15" style="72" customWidth="1"/>
    <col min="4" max="4" width="12.44140625" style="73" customWidth="1"/>
    <col min="5" max="5" width="20.33203125" style="73" customWidth="1"/>
    <col min="6" max="6" width="17.44140625" style="73" customWidth="1"/>
    <col min="7" max="7" width="12.5546875" style="73" customWidth="1"/>
    <col min="8" max="8" width="7.88671875" style="73" bestFit="1" customWidth="1"/>
    <col min="9" max="9" width="19.44140625" style="74" customWidth="1"/>
    <col min="10" max="10" width="17.33203125" style="74" customWidth="1"/>
    <col min="11" max="11" width="16.5546875" style="74" customWidth="1"/>
    <col min="12" max="12" width="17.44140625" style="73" customWidth="1"/>
    <col min="13" max="13" width="13.88671875" style="73" customWidth="1"/>
    <col min="14" max="14" width="10.6640625" style="73" customWidth="1"/>
    <col min="15" max="15" width="12.5546875" customWidth="1"/>
  </cols>
  <sheetData>
    <row r="1" spans="1:14" s="31" customFormat="1" ht="62.25" customHeight="1">
      <c r="B1" s="107"/>
      <c r="C1" s="106"/>
      <c r="D1" s="107"/>
      <c r="E1" s="106"/>
      <c r="F1" s="107"/>
      <c r="G1" s="106"/>
      <c r="H1" s="107"/>
      <c r="I1" s="106"/>
      <c r="J1" s="107"/>
      <c r="K1" s="106"/>
      <c r="L1" s="107"/>
      <c r="M1" s="36"/>
      <c r="N1" s="137" t="s">
        <v>212</v>
      </c>
    </row>
    <row r="2" spans="1:14" s="31" customFormat="1" ht="32.25" hidden="1" customHeight="1">
      <c r="A2" s="37"/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s="31" customFormat="1" ht="16.2" thickBo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s="31" customFormat="1" ht="16.2" thickBot="1">
      <c r="A4" s="38"/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1" t="s">
        <v>5</v>
      </c>
      <c r="N4" s="42">
        <f>SUMPRODUCT(H9:H36,N9:N36)</f>
        <v>0</v>
      </c>
    </row>
    <row r="5" spans="1:14" s="31" customFormat="1" ht="18" thickBot="1">
      <c r="A5" s="38"/>
      <c r="B5" s="39"/>
      <c r="C5" s="40"/>
      <c r="D5" s="41" t="s">
        <v>14</v>
      </c>
      <c r="E5" s="43">
        <v>0</v>
      </c>
      <c r="F5" s="40"/>
      <c r="G5" s="40"/>
      <c r="H5" s="40"/>
      <c r="I5" s="41" t="s">
        <v>3</v>
      </c>
      <c r="J5" s="44">
        <f>SUM(K9:K36)</f>
        <v>0</v>
      </c>
      <c r="K5" s="40"/>
      <c r="L5" s="40"/>
      <c r="M5" s="41" t="s">
        <v>196</v>
      </c>
      <c r="N5" s="42">
        <f>SUMPRODUCT(H9:H36,M9:M36)</f>
        <v>0</v>
      </c>
    </row>
    <row r="6" spans="1:14" s="31" customFormat="1">
      <c r="A6" s="38"/>
      <c r="B6" s="39"/>
      <c r="C6" s="40"/>
      <c r="D6" s="40"/>
      <c r="E6" s="40"/>
      <c r="F6" s="41"/>
      <c r="G6" s="45"/>
      <c r="H6" s="40"/>
      <c r="I6" s="46"/>
      <c r="J6" s="46"/>
      <c r="K6" s="47"/>
      <c r="L6" s="40"/>
      <c r="M6" s="46"/>
      <c r="N6" s="48"/>
    </row>
    <row r="7" spans="1:14" s="30" customFormat="1">
      <c r="A7" s="149" t="s">
        <v>1</v>
      </c>
      <c r="B7" s="133" t="s">
        <v>16</v>
      </c>
      <c r="C7" s="149" t="s">
        <v>11</v>
      </c>
      <c r="D7" s="149"/>
      <c r="E7" s="148" t="s">
        <v>58</v>
      </c>
      <c r="F7" s="148" t="s">
        <v>59</v>
      </c>
      <c r="G7" s="148" t="s">
        <v>178</v>
      </c>
      <c r="H7" s="148" t="s">
        <v>2</v>
      </c>
      <c r="I7" s="148" t="s">
        <v>60</v>
      </c>
      <c r="J7" s="148" t="s">
        <v>61</v>
      </c>
      <c r="K7" s="148" t="s">
        <v>62</v>
      </c>
      <c r="L7" s="148" t="s">
        <v>18</v>
      </c>
      <c r="M7" s="148" t="s">
        <v>197</v>
      </c>
      <c r="N7" s="148" t="s">
        <v>4</v>
      </c>
    </row>
    <row r="8" spans="1:14" s="30" customFormat="1" ht="37.5" customHeight="1">
      <c r="A8" s="149"/>
      <c r="B8" s="133" t="s">
        <v>17</v>
      </c>
      <c r="C8" s="133" t="s">
        <v>12</v>
      </c>
      <c r="D8" s="133" t="s">
        <v>13</v>
      </c>
      <c r="E8" s="148"/>
      <c r="F8" s="148"/>
      <c r="G8" s="148"/>
      <c r="H8" s="148"/>
      <c r="I8" s="148"/>
      <c r="J8" s="148"/>
      <c r="K8" s="148"/>
      <c r="L8" s="148"/>
      <c r="M8" s="148"/>
      <c r="N8" s="148"/>
    </row>
    <row r="9" spans="1:14" s="7" customFormat="1" ht="32.25" customHeight="1">
      <c r="A9" s="139" t="s">
        <v>210</v>
      </c>
      <c r="B9" s="139"/>
      <c r="C9" s="139"/>
      <c r="D9" s="139"/>
      <c r="E9" s="139"/>
      <c r="F9" s="139"/>
      <c r="G9" s="139"/>
      <c r="H9" s="50"/>
      <c r="I9" s="51"/>
      <c r="J9" s="51"/>
      <c r="K9" s="51"/>
      <c r="L9" s="52"/>
      <c r="M9" s="53"/>
      <c r="N9" s="53"/>
    </row>
    <row r="10" spans="1:14" ht="47.25" customHeight="1" thickBot="1">
      <c r="A10" s="150" t="s">
        <v>214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2"/>
    </row>
    <row r="11" spans="1:14">
      <c r="A11" s="142" t="str">
        <f>CONCATENATE(B11,"/",B12)</f>
        <v>EKSF-20HN/EKOF-20HN-W</v>
      </c>
      <c r="B11" s="54" t="s">
        <v>40</v>
      </c>
      <c r="C11" s="143">
        <v>2.25</v>
      </c>
      <c r="D11" s="143">
        <v>2.2999999999999998</v>
      </c>
      <c r="E11" s="144">
        <f>F11+F12</f>
        <v>37470</v>
      </c>
      <c r="F11" s="55">
        <v>12200</v>
      </c>
      <c r="G11" s="145">
        <v>36400</v>
      </c>
      <c r="H11" s="56"/>
      <c r="I11" s="147">
        <f>J11+J12</f>
        <v>37470</v>
      </c>
      <c r="J11" s="57">
        <f>ROUND(F11*(1-$E$5),2)</f>
        <v>12200</v>
      </c>
      <c r="K11" s="57">
        <f t="shared" ref="K11:K20" si="0">H11*J11</f>
        <v>0</v>
      </c>
      <c r="L11" s="58" t="s">
        <v>27</v>
      </c>
      <c r="M11" s="58">
        <v>7.0000000000000007E-2</v>
      </c>
      <c r="N11" s="58">
        <v>9.1999999999999993</v>
      </c>
    </row>
    <row r="12" spans="1:14">
      <c r="A12" s="142"/>
      <c r="B12" s="54" t="s">
        <v>200</v>
      </c>
      <c r="C12" s="143"/>
      <c r="D12" s="143"/>
      <c r="E12" s="144"/>
      <c r="F12" s="55">
        <v>25270</v>
      </c>
      <c r="G12" s="146"/>
      <c r="H12" s="59"/>
      <c r="I12" s="147"/>
      <c r="J12" s="57">
        <f>ROUND(F12*(1-$E$5),2)</f>
        <v>25270</v>
      </c>
      <c r="K12" s="57">
        <f t="shared" si="0"/>
        <v>0</v>
      </c>
      <c r="L12" s="58" t="s">
        <v>28</v>
      </c>
      <c r="M12" s="58">
        <v>0.13</v>
      </c>
      <c r="N12" s="58">
        <v>24.3</v>
      </c>
    </row>
    <row r="13" spans="1:14">
      <c r="A13" s="142" t="str">
        <f t="shared" ref="A13" si="1">CONCATENATE(B13,"/",B14)</f>
        <v>EKSF-25HN/EKOF-25HN-W</v>
      </c>
      <c r="B13" s="54" t="s">
        <v>33</v>
      </c>
      <c r="C13" s="143">
        <v>2.5499999999999998</v>
      </c>
      <c r="D13" s="143">
        <v>2.65</v>
      </c>
      <c r="E13" s="144">
        <f>F13+F14</f>
        <v>39690</v>
      </c>
      <c r="F13" s="55">
        <v>13090</v>
      </c>
      <c r="G13" s="145">
        <v>38600</v>
      </c>
      <c r="H13" s="59"/>
      <c r="I13" s="147">
        <f>J13+J14</f>
        <v>39690</v>
      </c>
      <c r="J13" s="57">
        <f t="shared" ref="J13:J20" si="2">ROUND(F13*(1-$E$5),2)</f>
        <v>13090</v>
      </c>
      <c r="K13" s="57">
        <f t="shared" si="0"/>
        <v>0</v>
      </c>
      <c r="L13" s="58" t="s">
        <v>27</v>
      </c>
      <c r="M13" s="58">
        <v>7.0000000000000007E-2</v>
      </c>
      <c r="N13" s="58">
        <v>9.1999999999999993</v>
      </c>
    </row>
    <row r="14" spans="1:14">
      <c r="A14" s="142"/>
      <c r="B14" s="54" t="s">
        <v>201</v>
      </c>
      <c r="C14" s="143"/>
      <c r="D14" s="143"/>
      <c r="E14" s="144"/>
      <c r="F14" s="55">
        <v>26600</v>
      </c>
      <c r="G14" s="146"/>
      <c r="H14" s="59"/>
      <c r="I14" s="147"/>
      <c r="J14" s="57">
        <f t="shared" si="2"/>
        <v>26600</v>
      </c>
      <c r="K14" s="57">
        <f t="shared" si="0"/>
        <v>0</v>
      </c>
      <c r="L14" s="58" t="s">
        <v>28</v>
      </c>
      <c r="M14" s="58">
        <v>0.13</v>
      </c>
      <c r="N14" s="58">
        <v>26.7</v>
      </c>
    </row>
    <row r="15" spans="1:14">
      <c r="A15" s="142" t="str">
        <f t="shared" ref="A15" si="3">CONCATENATE(B15,"/",B16)</f>
        <v>EKSF-35HN/EKOF-35HN-W</v>
      </c>
      <c r="B15" s="54" t="s">
        <v>34</v>
      </c>
      <c r="C15" s="143">
        <v>3.25</v>
      </c>
      <c r="D15" s="143">
        <v>3.4</v>
      </c>
      <c r="E15" s="144">
        <f>F15+F16</f>
        <v>46750</v>
      </c>
      <c r="F15" s="55">
        <v>15910</v>
      </c>
      <c r="G15" s="145">
        <v>44800</v>
      </c>
      <c r="H15" s="59"/>
      <c r="I15" s="147">
        <f>J15+J16</f>
        <v>46750</v>
      </c>
      <c r="J15" s="57">
        <f t="shared" si="2"/>
        <v>15910</v>
      </c>
      <c r="K15" s="57">
        <f t="shared" si="0"/>
        <v>0</v>
      </c>
      <c r="L15" s="58" t="s">
        <v>29</v>
      </c>
      <c r="M15" s="58">
        <v>7.0000000000000007E-2</v>
      </c>
      <c r="N15" s="58">
        <v>10</v>
      </c>
    </row>
    <row r="16" spans="1:14">
      <c r="A16" s="142"/>
      <c r="B16" s="54" t="s">
        <v>202</v>
      </c>
      <c r="C16" s="143"/>
      <c r="D16" s="143"/>
      <c r="E16" s="144"/>
      <c r="F16" s="55">
        <v>30840</v>
      </c>
      <c r="G16" s="146"/>
      <c r="H16" s="59"/>
      <c r="I16" s="147"/>
      <c r="J16" s="57">
        <f t="shared" si="2"/>
        <v>30840</v>
      </c>
      <c r="K16" s="57">
        <f t="shared" si="0"/>
        <v>0</v>
      </c>
      <c r="L16" s="58" t="s">
        <v>31</v>
      </c>
      <c r="M16" s="58">
        <v>0.18</v>
      </c>
      <c r="N16" s="58">
        <v>30.5</v>
      </c>
    </row>
    <row r="17" spans="1:14">
      <c r="A17" s="142" t="str">
        <f t="shared" ref="A17" si="4">CONCATENATE(B17,"/",B18)</f>
        <v>EKSF-50HN/EKOF-50HN-W</v>
      </c>
      <c r="B17" s="54" t="s">
        <v>36</v>
      </c>
      <c r="C17" s="143">
        <v>4.8</v>
      </c>
      <c r="D17" s="143">
        <v>5.2</v>
      </c>
      <c r="E17" s="144">
        <f>F17+F18</f>
        <v>73890</v>
      </c>
      <c r="F17" s="55">
        <v>26770</v>
      </c>
      <c r="G17" s="145">
        <v>68500</v>
      </c>
      <c r="H17" s="59"/>
      <c r="I17" s="147">
        <f>J17+J18</f>
        <v>73890</v>
      </c>
      <c r="J17" s="57">
        <f t="shared" si="2"/>
        <v>26770</v>
      </c>
      <c r="K17" s="57">
        <f t="shared" si="0"/>
        <v>0</v>
      </c>
      <c r="L17" s="58" t="s">
        <v>42</v>
      </c>
      <c r="M17" s="58">
        <v>0.1</v>
      </c>
      <c r="N17" s="58">
        <v>13</v>
      </c>
    </row>
    <row r="18" spans="1:14">
      <c r="A18" s="142"/>
      <c r="B18" s="54" t="s">
        <v>203</v>
      </c>
      <c r="C18" s="143"/>
      <c r="D18" s="143"/>
      <c r="E18" s="144"/>
      <c r="F18" s="55">
        <v>47120</v>
      </c>
      <c r="G18" s="146"/>
      <c r="H18" s="59"/>
      <c r="I18" s="147"/>
      <c r="J18" s="57">
        <f t="shared" si="2"/>
        <v>47120</v>
      </c>
      <c r="K18" s="57">
        <f t="shared" si="0"/>
        <v>0</v>
      </c>
      <c r="L18" s="58" t="s">
        <v>43</v>
      </c>
      <c r="M18" s="58">
        <v>0.22</v>
      </c>
      <c r="N18" s="58">
        <v>41</v>
      </c>
    </row>
    <row r="19" spans="1:14">
      <c r="A19" s="142" t="str">
        <f t="shared" ref="A19" si="5">CONCATENATE(B19,"/",B20)</f>
        <v>EKSF-70HN/EKOF-70HN-W</v>
      </c>
      <c r="B19" s="54" t="s">
        <v>38</v>
      </c>
      <c r="C19" s="143">
        <v>6.2</v>
      </c>
      <c r="D19" s="143">
        <v>6.7</v>
      </c>
      <c r="E19" s="144">
        <f>F19+F20</f>
        <v>88750</v>
      </c>
      <c r="F19" s="55">
        <v>32710</v>
      </c>
      <c r="G19" s="145">
        <v>82000</v>
      </c>
      <c r="H19" s="59"/>
      <c r="I19" s="147">
        <f>J19+J20</f>
        <v>88750</v>
      </c>
      <c r="J19" s="57">
        <f t="shared" si="2"/>
        <v>32710</v>
      </c>
      <c r="K19" s="57">
        <f t="shared" si="0"/>
        <v>0</v>
      </c>
      <c r="L19" s="58" t="s">
        <v>30</v>
      </c>
      <c r="M19" s="58">
        <v>0.12</v>
      </c>
      <c r="N19" s="58">
        <v>16.3</v>
      </c>
    </row>
    <row r="20" spans="1:14" ht="16.2" thickBot="1">
      <c r="A20" s="142"/>
      <c r="B20" s="54" t="s">
        <v>204</v>
      </c>
      <c r="C20" s="143"/>
      <c r="D20" s="143"/>
      <c r="E20" s="144"/>
      <c r="F20" s="55">
        <v>56040</v>
      </c>
      <c r="G20" s="146"/>
      <c r="H20" s="60"/>
      <c r="I20" s="147"/>
      <c r="J20" s="57">
        <f t="shared" si="2"/>
        <v>56040</v>
      </c>
      <c r="K20" s="57">
        <f t="shared" si="0"/>
        <v>0</v>
      </c>
      <c r="L20" s="58" t="s">
        <v>32</v>
      </c>
      <c r="M20" s="58">
        <v>0.25</v>
      </c>
      <c r="N20" s="58">
        <v>46</v>
      </c>
    </row>
    <row r="21" spans="1:14" s="7" customFormat="1" ht="32.25" customHeight="1">
      <c r="A21" s="139" t="s">
        <v>211</v>
      </c>
      <c r="B21" s="139"/>
      <c r="C21" s="139"/>
      <c r="D21" s="139"/>
      <c r="E21" s="139"/>
      <c r="F21" s="139"/>
      <c r="G21" s="139"/>
      <c r="H21" s="50"/>
      <c r="I21" s="51"/>
      <c r="J21" s="51"/>
      <c r="K21" s="51"/>
      <c r="L21" s="52"/>
      <c r="M21" s="53"/>
      <c r="N21" s="53"/>
    </row>
    <row r="22" spans="1:14" ht="46.5" customHeight="1" thickBot="1">
      <c r="A22" s="150" t="s">
        <v>215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2"/>
    </row>
    <row r="23" spans="1:14">
      <c r="A23" s="142" t="str">
        <f t="shared" ref="A23" si="6">CONCATENATE(B23,"/",B24)</f>
        <v>EKSA-20HN/EKOA-20HN-W</v>
      </c>
      <c r="B23" s="54" t="s">
        <v>44</v>
      </c>
      <c r="C23" s="143">
        <v>2.2000000000000002</v>
      </c>
      <c r="D23" s="143">
        <v>2.2999999999999998</v>
      </c>
      <c r="E23" s="144">
        <f>F23+F24</f>
        <v>29950</v>
      </c>
      <c r="F23" s="55">
        <v>6890</v>
      </c>
      <c r="G23" s="145">
        <v>29200</v>
      </c>
      <c r="H23" s="61"/>
      <c r="I23" s="147">
        <f>J23+J24</f>
        <v>29950</v>
      </c>
      <c r="J23" s="57">
        <f t="shared" ref="J23:J32" si="7">ROUND(F23*(1-$E$5),2)</f>
        <v>6890</v>
      </c>
      <c r="K23" s="57">
        <f t="shared" ref="K23:K32" si="8">H23*J23</f>
        <v>0</v>
      </c>
      <c r="L23" s="58" t="s">
        <v>124</v>
      </c>
      <c r="M23" s="62">
        <v>8.0797499999999994E-2</v>
      </c>
      <c r="N23" s="58">
        <v>10.5</v>
      </c>
    </row>
    <row r="24" spans="1:14">
      <c r="A24" s="142"/>
      <c r="B24" s="54" t="s">
        <v>205</v>
      </c>
      <c r="C24" s="143"/>
      <c r="D24" s="143"/>
      <c r="E24" s="144"/>
      <c r="F24" s="55">
        <v>23060</v>
      </c>
      <c r="G24" s="146"/>
      <c r="H24" s="63"/>
      <c r="I24" s="147"/>
      <c r="J24" s="57">
        <f t="shared" si="7"/>
        <v>23060</v>
      </c>
      <c r="K24" s="57">
        <f t="shared" si="8"/>
        <v>0</v>
      </c>
      <c r="L24" s="58" t="s">
        <v>125</v>
      </c>
      <c r="M24" s="62">
        <v>0.120935</v>
      </c>
      <c r="N24" s="58">
        <v>22</v>
      </c>
    </row>
    <row r="25" spans="1:14">
      <c r="A25" s="142" t="str">
        <f t="shared" ref="A25" si="9">CONCATENATE(B25,"/",B26)</f>
        <v>EKSA-25HN/EKOA-25HN-W</v>
      </c>
      <c r="B25" s="54" t="s">
        <v>46</v>
      </c>
      <c r="C25" s="143">
        <v>2.65</v>
      </c>
      <c r="D25" s="143">
        <v>2.7</v>
      </c>
      <c r="E25" s="144">
        <f>F25+F26</f>
        <v>31290</v>
      </c>
      <c r="F25" s="55">
        <v>7290</v>
      </c>
      <c r="G25" s="145">
        <v>30400</v>
      </c>
      <c r="H25" s="63"/>
      <c r="I25" s="147">
        <f>J25+J26</f>
        <v>31290</v>
      </c>
      <c r="J25" s="57">
        <f t="shared" si="7"/>
        <v>7290</v>
      </c>
      <c r="K25" s="57">
        <f t="shared" si="8"/>
        <v>0</v>
      </c>
      <c r="L25" s="58" t="s">
        <v>124</v>
      </c>
      <c r="M25" s="62">
        <v>8.0797499999999994E-2</v>
      </c>
      <c r="N25" s="58">
        <v>10.5</v>
      </c>
    </row>
    <row r="26" spans="1:14">
      <c r="A26" s="142"/>
      <c r="B26" s="54" t="s">
        <v>206</v>
      </c>
      <c r="C26" s="143"/>
      <c r="D26" s="143"/>
      <c r="E26" s="144"/>
      <c r="F26" s="55">
        <v>24000</v>
      </c>
      <c r="G26" s="146"/>
      <c r="H26" s="63"/>
      <c r="I26" s="147"/>
      <c r="J26" s="57">
        <f t="shared" si="7"/>
        <v>24000</v>
      </c>
      <c r="K26" s="57">
        <f t="shared" si="8"/>
        <v>0</v>
      </c>
      <c r="L26" s="58" t="s">
        <v>129</v>
      </c>
      <c r="M26" s="62">
        <v>0.120935</v>
      </c>
      <c r="N26" s="58">
        <v>22</v>
      </c>
    </row>
    <row r="27" spans="1:14">
      <c r="A27" s="142" t="str">
        <f t="shared" ref="A27" si="10">CONCATENATE(B27,"/",B28)</f>
        <v>EKSA-35HN/EKOA-35HN-W</v>
      </c>
      <c r="B27" s="54" t="s">
        <v>47</v>
      </c>
      <c r="C27" s="143">
        <v>3.65</v>
      </c>
      <c r="D27" s="143">
        <v>3.65</v>
      </c>
      <c r="E27" s="144">
        <f>F27+F28</f>
        <v>38680</v>
      </c>
      <c r="F27" s="55">
        <v>9510</v>
      </c>
      <c r="G27" s="145">
        <v>35800</v>
      </c>
      <c r="H27" s="63"/>
      <c r="I27" s="147">
        <f>J27+J28</f>
        <v>38680</v>
      </c>
      <c r="J27" s="57">
        <f t="shared" si="7"/>
        <v>9510</v>
      </c>
      <c r="K27" s="57">
        <f t="shared" si="8"/>
        <v>0</v>
      </c>
      <c r="L27" s="58" t="s">
        <v>124</v>
      </c>
      <c r="M27" s="62">
        <v>8.0797499999999994E-2</v>
      </c>
      <c r="N27" s="58">
        <v>11</v>
      </c>
    </row>
    <row r="28" spans="1:14">
      <c r="A28" s="142"/>
      <c r="B28" s="54" t="s">
        <v>207</v>
      </c>
      <c r="C28" s="143"/>
      <c r="D28" s="143"/>
      <c r="E28" s="144"/>
      <c r="F28" s="55">
        <v>29170</v>
      </c>
      <c r="G28" s="146"/>
      <c r="H28" s="63"/>
      <c r="I28" s="147"/>
      <c r="J28" s="57">
        <f t="shared" si="7"/>
        <v>29170</v>
      </c>
      <c r="K28" s="57">
        <f t="shared" si="8"/>
        <v>0</v>
      </c>
      <c r="L28" s="58" t="s">
        <v>126</v>
      </c>
      <c r="M28" s="62">
        <v>0.137930625</v>
      </c>
      <c r="N28" s="58">
        <v>28</v>
      </c>
    </row>
    <row r="29" spans="1:14">
      <c r="A29" s="142" t="str">
        <f t="shared" ref="A29" si="11">CONCATENATE(B29,"/",B30)</f>
        <v>EKSA-50HN/EKOA-50HN-W</v>
      </c>
      <c r="B29" s="54" t="s">
        <v>49</v>
      </c>
      <c r="C29" s="143">
        <v>5.35</v>
      </c>
      <c r="D29" s="143">
        <v>5.45</v>
      </c>
      <c r="E29" s="144">
        <f>F29+F30</f>
        <v>57300</v>
      </c>
      <c r="F29" s="55">
        <v>15100</v>
      </c>
      <c r="G29" s="145">
        <v>51400</v>
      </c>
      <c r="H29" s="63"/>
      <c r="I29" s="147">
        <f>J29+J30</f>
        <v>57300</v>
      </c>
      <c r="J29" s="57">
        <f t="shared" si="7"/>
        <v>15100</v>
      </c>
      <c r="K29" s="57">
        <f t="shared" si="8"/>
        <v>0</v>
      </c>
      <c r="L29" s="58" t="s">
        <v>55</v>
      </c>
      <c r="M29" s="62">
        <v>0.12852839999999999</v>
      </c>
      <c r="N29" s="58">
        <v>16</v>
      </c>
    </row>
    <row r="30" spans="1:14">
      <c r="A30" s="142"/>
      <c r="B30" s="54" t="s">
        <v>208</v>
      </c>
      <c r="C30" s="143"/>
      <c r="D30" s="143"/>
      <c r="E30" s="144"/>
      <c r="F30" s="55">
        <v>42200</v>
      </c>
      <c r="G30" s="146"/>
      <c r="H30" s="63"/>
      <c r="I30" s="147"/>
      <c r="J30" s="57">
        <f t="shared" si="7"/>
        <v>42200</v>
      </c>
      <c r="K30" s="57">
        <f t="shared" si="8"/>
        <v>0</v>
      </c>
      <c r="L30" s="58" t="s">
        <v>127</v>
      </c>
      <c r="M30" s="62">
        <v>0.2070459</v>
      </c>
      <c r="N30" s="58">
        <v>0</v>
      </c>
    </row>
    <row r="31" spans="1:14">
      <c r="A31" s="142" t="str">
        <f t="shared" ref="A31" si="12">CONCATENATE(B31,"/",B32)</f>
        <v>EKSA-70HN/EKOA-70HN-W</v>
      </c>
      <c r="B31" s="54" t="s">
        <v>51</v>
      </c>
      <c r="C31" s="143">
        <v>7.1</v>
      </c>
      <c r="D31" s="143">
        <v>7.2</v>
      </c>
      <c r="E31" s="144">
        <f>F31+F32</f>
        <v>70930</v>
      </c>
      <c r="F31" s="55">
        <v>19180</v>
      </c>
      <c r="G31" s="145">
        <v>65100</v>
      </c>
      <c r="H31" s="63"/>
      <c r="I31" s="147">
        <f>J31+J32</f>
        <v>70930</v>
      </c>
      <c r="J31" s="57">
        <f t="shared" si="7"/>
        <v>19180</v>
      </c>
      <c r="K31" s="57">
        <f t="shared" si="8"/>
        <v>0</v>
      </c>
      <c r="L31" s="58" t="s">
        <v>55</v>
      </c>
      <c r="M31" s="62">
        <v>0.12852839999999999</v>
      </c>
      <c r="N31" s="58">
        <v>15</v>
      </c>
    </row>
    <row r="32" spans="1:14">
      <c r="A32" s="142"/>
      <c r="B32" s="54" t="s">
        <v>209</v>
      </c>
      <c r="C32" s="143"/>
      <c r="D32" s="143"/>
      <c r="E32" s="144"/>
      <c r="F32" s="55">
        <v>51750</v>
      </c>
      <c r="G32" s="146"/>
      <c r="H32" s="63"/>
      <c r="I32" s="147"/>
      <c r="J32" s="57">
        <f t="shared" si="7"/>
        <v>51750</v>
      </c>
      <c r="K32" s="57">
        <f t="shared" si="8"/>
        <v>0</v>
      </c>
      <c r="L32" s="58" t="s">
        <v>128</v>
      </c>
      <c r="M32" s="62">
        <v>0.26547949999999998</v>
      </c>
      <c r="N32" s="58">
        <v>51.5</v>
      </c>
    </row>
    <row r="33" spans="1:15" s="7" customFormat="1" ht="32.25" customHeight="1">
      <c r="A33" s="139" t="s">
        <v>0</v>
      </c>
      <c r="B33" s="139"/>
      <c r="C33" s="139"/>
      <c r="D33" s="139"/>
      <c r="E33" s="139"/>
      <c r="F33" s="139"/>
      <c r="G33" s="139"/>
      <c r="H33" s="50"/>
      <c r="I33" s="51"/>
      <c r="J33" s="51"/>
      <c r="K33" s="51"/>
      <c r="L33" s="52"/>
      <c r="M33" s="53"/>
      <c r="N33" s="53"/>
    </row>
    <row r="34" spans="1:15" s="8" customFormat="1" ht="45" customHeight="1" thickBot="1">
      <c r="A34" s="65" t="s">
        <v>1</v>
      </c>
      <c r="B34" s="159" t="s">
        <v>22</v>
      </c>
      <c r="C34" s="159"/>
      <c r="D34" s="159" t="s">
        <v>23</v>
      </c>
      <c r="E34" s="159"/>
      <c r="F34" s="134" t="s">
        <v>182</v>
      </c>
      <c r="G34" s="134" t="s">
        <v>180</v>
      </c>
      <c r="H34" s="134" t="s">
        <v>2</v>
      </c>
      <c r="I34" s="160" t="s">
        <v>181</v>
      </c>
      <c r="J34" s="160"/>
      <c r="K34" s="134" t="s">
        <v>62</v>
      </c>
      <c r="L34" s="134" t="s">
        <v>18</v>
      </c>
      <c r="M34" s="134" t="s">
        <v>24</v>
      </c>
      <c r="N34" s="134" t="s">
        <v>4</v>
      </c>
      <c r="O34"/>
    </row>
    <row r="35" spans="1:15">
      <c r="A35" s="54" t="s">
        <v>121</v>
      </c>
      <c r="B35" s="153" t="s">
        <v>64</v>
      </c>
      <c r="C35" s="154"/>
      <c r="D35" s="155" t="s">
        <v>19</v>
      </c>
      <c r="E35" s="156"/>
      <c r="F35" s="55">
        <v>1820</v>
      </c>
      <c r="G35" s="67">
        <v>2100</v>
      </c>
      <c r="H35" s="135"/>
      <c r="I35" s="157">
        <f>ROUND(F35*(1-E5),2)</f>
        <v>1820</v>
      </c>
      <c r="J35" s="147"/>
      <c r="K35" s="57">
        <f>H35*I35</f>
        <v>0</v>
      </c>
      <c r="L35" s="69"/>
      <c r="M35" s="69"/>
      <c r="N35" s="69"/>
    </row>
    <row r="36" spans="1:15" ht="16.2" thickBot="1">
      <c r="A36" s="54" t="s">
        <v>65</v>
      </c>
      <c r="B36" s="153" t="s">
        <v>64</v>
      </c>
      <c r="C36" s="154"/>
      <c r="D36" s="155" t="s">
        <v>21</v>
      </c>
      <c r="E36" s="156"/>
      <c r="F36" s="55">
        <v>2430</v>
      </c>
      <c r="G36" s="67">
        <v>2900</v>
      </c>
      <c r="H36" s="70"/>
      <c r="I36" s="157">
        <f>ROUND(F36*(1-E5),2)</f>
        <v>2430</v>
      </c>
      <c r="J36" s="147"/>
      <c r="K36" s="57">
        <f t="shared" ref="K36" si="13">H36*I36</f>
        <v>0</v>
      </c>
      <c r="L36" s="69"/>
      <c r="M36" s="69"/>
      <c r="N36" s="69"/>
    </row>
    <row r="37" spans="1:15" ht="17.399999999999999">
      <c r="O37" s="29"/>
    </row>
    <row r="38" spans="1:15" ht="17.399999999999999">
      <c r="A38" s="75" t="s">
        <v>10</v>
      </c>
      <c r="O38" s="29"/>
    </row>
    <row r="39" spans="1:15">
      <c r="A39" s="75" t="s">
        <v>183</v>
      </c>
    </row>
    <row r="40" spans="1:15">
      <c r="A40" s="71" t="s">
        <v>63</v>
      </c>
    </row>
    <row r="42" spans="1:15">
      <c r="A42" s="76" t="s">
        <v>216</v>
      </c>
      <c r="B42" s="77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</row>
    <row r="43" spans="1:15">
      <c r="A43" s="76" t="s">
        <v>217</v>
      </c>
      <c r="B43" s="77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</row>
    <row r="44" spans="1:15" ht="16.2" thickBot="1">
      <c r="A44" s="79" t="s">
        <v>218</v>
      </c>
      <c r="B44" s="80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</row>
  </sheetData>
  <mergeCells count="86">
    <mergeCell ref="N7:N8"/>
    <mergeCell ref="A7:A8"/>
    <mergeCell ref="C7:D7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A9:G9"/>
    <mergeCell ref="A10:N10"/>
    <mergeCell ref="A11:A12"/>
    <mergeCell ref="C11:C12"/>
    <mergeCell ref="D11:D12"/>
    <mergeCell ref="E11:E12"/>
    <mergeCell ref="G11:G12"/>
    <mergeCell ref="I11:I12"/>
    <mergeCell ref="I15:I16"/>
    <mergeCell ref="A13:A14"/>
    <mergeCell ref="C13:C14"/>
    <mergeCell ref="D13:D14"/>
    <mergeCell ref="E13:E14"/>
    <mergeCell ref="G13:G14"/>
    <mergeCell ref="I13:I14"/>
    <mergeCell ref="A15:A16"/>
    <mergeCell ref="C15:C16"/>
    <mergeCell ref="D15:D16"/>
    <mergeCell ref="E15:E16"/>
    <mergeCell ref="G15:G16"/>
    <mergeCell ref="I19:I20"/>
    <mergeCell ref="A17:A18"/>
    <mergeCell ref="C17:C18"/>
    <mergeCell ref="D17:D18"/>
    <mergeCell ref="E17:E18"/>
    <mergeCell ref="G17:G18"/>
    <mergeCell ref="I17:I18"/>
    <mergeCell ref="A19:A20"/>
    <mergeCell ref="C19:C20"/>
    <mergeCell ref="D19:D20"/>
    <mergeCell ref="E19:E20"/>
    <mergeCell ref="G19:G20"/>
    <mergeCell ref="A21:G21"/>
    <mergeCell ref="A22:N22"/>
    <mergeCell ref="A23:A24"/>
    <mergeCell ref="C23:C24"/>
    <mergeCell ref="D23:D24"/>
    <mergeCell ref="E23:E24"/>
    <mergeCell ref="G23:G24"/>
    <mergeCell ref="I23:I24"/>
    <mergeCell ref="I27:I28"/>
    <mergeCell ref="A25:A26"/>
    <mergeCell ref="C25:C26"/>
    <mergeCell ref="D25:D26"/>
    <mergeCell ref="E25:E26"/>
    <mergeCell ref="G25:G26"/>
    <mergeCell ref="I25:I26"/>
    <mergeCell ref="A27:A28"/>
    <mergeCell ref="C27:C28"/>
    <mergeCell ref="D27:D28"/>
    <mergeCell ref="E27:E28"/>
    <mergeCell ref="G27:G28"/>
    <mergeCell ref="I31:I32"/>
    <mergeCell ref="A29:A30"/>
    <mergeCell ref="C29:C30"/>
    <mergeCell ref="D29:D30"/>
    <mergeCell ref="E29:E30"/>
    <mergeCell ref="G29:G30"/>
    <mergeCell ref="I29:I30"/>
    <mergeCell ref="A31:A32"/>
    <mergeCell ref="C31:C32"/>
    <mergeCell ref="D31:D32"/>
    <mergeCell ref="E31:E32"/>
    <mergeCell ref="G31:G32"/>
    <mergeCell ref="B36:C36"/>
    <mergeCell ref="D36:E36"/>
    <mergeCell ref="I36:J36"/>
    <mergeCell ref="A33:G33"/>
    <mergeCell ref="B34:C34"/>
    <mergeCell ref="D34:E34"/>
    <mergeCell ref="I34:J34"/>
    <mergeCell ref="B35:C35"/>
    <mergeCell ref="D35:E35"/>
    <mergeCell ref="I35:J3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Содержание</vt:lpstr>
      <vt:lpstr>Калькулятор</vt:lpstr>
      <vt:lpstr>Бытовые сплит-системы</vt:lpstr>
      <vt:lpstr>Мультисплит-системы</vt:lpstr>
      <vt:lpstr>Полупромышленные сплит-системы</vt:lpstr>
      <vt:lpstr>Зимние комплекты</vt:lpstr>
      <vt:lpstr>'Бытовые сплит-системы'!Область_печати</vt:lpstr>
      <vt:lpstr>'Зимние комплекты'!Область_печати</vt:lpstr>
      <vt:lpstr>Калькулятор!Область_печати</vt:lpstr>
      <vt:lpstr>'Мультисплит-системы'!Область_печати</vt:lpstr>
      <vt:lpstr>'Полупромышленные сплит-системы'!Область_печати</vt:lpstr>
      <vt:lpstr>Содержание!Область_печати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2023-10-02T13:09:00Z</dcterms:modified>
</cp:coreProperties>
</file>